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filterPrivacy="1" hidePivotFieldList="1"/>
  <xr:revisionPtr revIDLastSave="0" documentId="13_ncr:1_{FC61C79F-810B-46C7-92BE-096E478E1524}" xr6:coauthVersionLast="36" xr6:coauthVersionMax="47" xr10:uidLastSave="{00000000-0000-0000-0000-000000000000}"/>
  <bookViews>
    <workbookView xWindow="0" yWindow="0" windowWidth="20490" windowHeight="7425" activeTab="2" xr2:uid="{00000000-000D-0000-FFFF-FFFF00000000}"/>
  </bookViews>
  <sheets>
    <sheet name="Welcome" sheetId="12" r:id="rId1"/>
    <sheet name="AR Dashboard" sheetId="13" r:id="rId2"/>
    <sheet name="Invoice Data" sheetId="1" r:id="rId3"/>
    <sheet name="Resources" sheetId="16" r:id="rId4"/>
    <sheet name="Pivot" sheetId="11" state="hidden" r:id="rId5"/>
    <sheet name="Aging Slabs" sheetId="2" state="hidden" r:id="rId6"/>
  </sheets>
  <externalReferences>
    <externalReference r:id="rId7"/>
  </externalReferences>
  <definedNames>
    <definedName name="_xlnm._FilterDatabase" localSheetId="2" hidden="1">'Invoice Data'!$B$1:$S$1</definedName>
    <definedName name="Slicer_Collector1">#N/A</definedName>
    <definedName name="Slicer_Customer2">#N/A</definedName>
    <definedName name="Slicer_Month">#N/A</definedName>
    <definedName name="Slicer_Year">#N/A</definedName>
  </definedNames>
  <calcPr calcId="191029"/>
  <pivotCaches>
    <pivotCache cacheId="0"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 r="K2" i="1" s="1"/>
  <c r="N2" i="1" s="1"/>
  <c r="J3" i="1"/>
  <c r="K3" i="1" s="1"/>
  <c r="L3" i="1" s="1"/>
  <c r="M3" i="1" s="1"/>
  <c r="J4" i="1"/>
  <c r="O4" i="1" s="1"/>
  <c r="K4" i="1"/>
  <c r="N4" i="1" s="1"/>
  <c r="J5" i="1"/>
  <c r="K5" i="1" s="1"/>
  <c r="L5" i="1" s="1"/>
  <c r="M5" i="1" s="1"/>
  <c r="J6" i="1"/>
  <c r="J7" i="1"/>
  <c r="J8" i="1"/>
  <c r="K8" i="1" s="1"/>
  <c r="N8" i="1" s="1"/>
  <c r="J9" i="1"/>
  <c r="K9" i="1" s="1"/>
  <c r="L9" i="1" s="1"/>
  <c r="M9" i="1" s="1"/>
  <c r="J10" i="1"/>
  <c r="O10" i="1" s="1"/>
  <c r="J11" i="1"/>
  <c r="K11" i="1" s="1"/>
  <c r="L11" i="1" s="1"/>
  <c r="M11" i="1" s="1"/>
  <c r="J12" i="1"/>
  <c r="J13" i="1"/>
  <c r="O13" i="1" s="1"/>
  <c r="J14" i="1"/>
  <c r="J15" i="1"/>
  <c r="J16" i="1"/>
  <c r="J17" i="1"/>
  <c r="J18" i="1"/>
  <c r="J19" i="1"/>
  <c r="K19" i="1" s="1"/>
  <c r="L19" i="1" s="1"/>
  <c r="M19" i="1" s="1"/>
  <c r="J20" i="1"/>
  <c r="O20" i="1" s="1"/>
  <c r="J21" i="1"/>
  <c r="J22" i="1"/>
  <c r="J23" i="1"/>
  <c r="J24" i="1"/>
  <c r="J25" i="1"/>
  <c r="J26" i="1"/>
  <c r="J27" i="1"/>
  <c r="J28" i="1"/>
  <c r="J29" i="1"/>
  <c r="J30" i="1"/>
  <c r="J31" i="1"/>
  <c r="J32" i="1"/>
  <c r="J33" i="1"/>
  <c r="O8" i="1" l="1"/>
  <c r="K20" i="1"/>
  <c r="N20" i="1" s="1"/>
  <c r="K13" i="1"/>
  <c r="L13" i="1" s="1"/>
  <c r="M13" i="1" s="1"/>
  <c r="K10" i="1"/>
  <c r="N10" i="1" s="1"/>
  <c r="O5" i="1"/>
  <c r="O2" i="1"/>
  <c r="O11" i="1"/>
  <c r="O9" i="1"/>
  <c r="O3" i="1"/>
  <c r="O19" i="1"/>
  <c r="L4" i="1"/>
  <c r="M4" i="1" s="1"/>
  <c r="L2" i="1"/>
  <c r="M2" i="1" s="1"/>
  <c r="N19" i="1"/>
  <c r="N11" i="1"/>
  <c r="N9" i="1"/>
  <c r="L8" i="1"/>
  <c r="M8" i="1" s="1"/>
  <c r="N5" i="1"/>
  <c r="N3" i="1"/>
  <c r="F4" i="1"/>
  <c r="G4" i="1"/>
  <c r="R4" i="1"/>
  <c r="S4" i="1"/>
  <c r="D56" i="11"/>
  <c r="D64" i="11"/>
  <c r="G6" i="13"/>
  <c r="V6" i="13"/>
  <c r="Q6" i="13"/>
  <c r="L6" i="13"/>
  <c r="N13" i="1" l="1"/>
  <c r="L10" i="1"/>
  <c r="M10" i="1" s="1"/>
  <c r="L20" i="1"/>
  <c r="M20" i="1" s="1"/>
  <c r="D65" i="11"/>
  <c r="D58" i="11"/>
  <c r="R3"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2" i="1"/>
  <c r="F33" i="1"/>
  <c r="G33" i="1"/>
  <c r="K33" i="1" s="1"/>
  <c r="S33" i="1"/>
  <c r="F32" i="1"/>
  <c r="G32" i="1"/>
  <c r="K32" i="1" s="1"/>
  <c r="S32" i="1"/>
  <c r="F31" i="1"/>
  <c r="G31" i="1"/>
  <c r="K31" i="1" s="1"/>
  <c r="S31" i="1"/>
  <c r="F30" i="1"/>
  <c r="G30" i="1"/>
  <c r="K30" i="1" s="1"/>
  <c r="S30" i="1"/>
  <c r="F29" i="1"/>
  <c r="G29" i="1"/>
  <c r="K29" i="1" s="1"/>
  <c r="S29" i="1"/>
  <c r="S28" i="1"/>
  <c r="F28" i="1"/>
  <c r="G28" i="1"/>
  <c r="K28" i="1" s="1"/>
  <c r="G5" i="1"/>
  <c r="F3" i="1"/>
  <c r="F5" i="1"/>
  <c r="F6" i="1"/>
  <c r="F7" i="1"/>
  <c r="F8" i="1"/>
  <c r="F9" i="1"/>
  <c r="F10" i="1"/>
  <c r="F11" i="1"/>
  <c r="F12" i="1"/>
  <c r="F13" i="1"/>
  <c r="F14" i="1"/>
  <c r="F15" i="1"/>
  <c r="F16" i="1"/>
  <c r="F17" i="1"/>
  <c r="F18" i="1"/>
  <c r="F19" i="1"/>
  <c r="F20" i="1"/>
  <c r="F21" i="1"/>
  <c r="F22" i="1"/>
  <c r="F23" i="1"/>
  <c r="F24" i="1"/>
  <c r="F25" i="1"/>
  <c r="F26" i="1"/>
  <c r="F27" i="1"/>
  <c r="F2" i="1"/>
  <c r="L31" i="1" l="1"/>
  <c r="N31" i="1"/>
  <c r="N32" i="1"/>
  <c r="L32" i="1"/>
  <c r="N30" i="1"/>
  <c r="L30" i="1"/>
  <c r="N28" i="1"/>
  <c r="L28" i="1"/>
  <c r="L29" i="1"/>
  <c r="N29" i="1"/>
  <c r="L33" i="1"/>
  <c r="N33" i="1"/>
  <c r="S27" i="1"/>
  <c r="G27" i="1"/>
  <c r="K27" i="1" s="1"/>
  <c r="L27" i="1" l="1"/>
  <c r="N27" i="1"/>
  <c r="O28" i="1"/>
  <c r="M28" i="1"/>
  <c r="M32" i="1"/>
  <c r="O32" i="1"/>
  <c r="O33" i="1"/>
  <c r="M33" i="1"/>
  <c r="O30" i="1"/>
  <c r="M30" i="1"/>
  <c r="M29" i="1"/>
  <c r="O29" i="1"/>
  <c r="M31" i="1"/>
  <c r="O31" i="1"/>
  <c r="S3" i="1"/>
  <c r="S5" i="1"/>
  <c r="S6" i="1"/>
  <c r="S7" i="1"/>
  <c r="S8" i="1"/>
  <c r="S9" i="1"/>
  <c r="S10" i="1"/>
  <c r="S11" i="1"/>
  <c r="S12" i="1"/>
  <c r="S13" i="1"/>
  <c r="S14" i="1"/>
  <c r="S15" i="1"/>
  <c r="S16" i="1"/>
  <c r="S17" i="1"/>
  <c r="S18" i="1"/>
  <c r="S19" i="1"/>
  <c r="S20" i="1"/>
  <c r="S21" i="1"/>
  <c r="S22" i="1"/>
  <c r="S23" i="1"/>
  <c r="S24" i="1"/>
  <c r="S25" i="1"/>
  <c r="S26" i="1"/>
  <c r="S2" i="1"/>
  <c r="G8" i="1"/>
  <c r="M27" i="1" l="1"/>
  <c r="O27" i="1"/>
  <c r="G26" i="1"/>
  <c r="K26" i="1" s="1"/>
  <c r="G25" i="1"/>
  <c r="K25" i="1" s="1"/>
  <c r="G24" i="1"/>
  <c r="K24" i="1" s="1"/>
  <c r="G23" i="1"/>
  <c r="K23" i="1" s="1"/>
  <c r="G22" i="1"/>
  <c r="K22" i="1" s="1"/>
  <c r="G21" i="1"/>
  <c r="K21" i="1" s="1"/>
  <c r="G20" i="1"/>
  <c r="G19" i="1"/>
  <c r="G18" i="1"/>
  <c r="K18" i="1" s="1"/>
  <c r="G17" i="1"/>
  <c r="K17" i="1" s="1"/>
  <c r="G16" i="1"/>
  <c r="K16" i="1" s="1"/>
  <c r="G15" i="1"/>
  <c r="K15" i="1" s="1"/>
  <c r="G14" i="1"/>
  <c r="K14" i="1" s="1"/>
  <c r="G13" i="1"/>
  <c r="G12" i="1"/>
  <c r="K12" i="1" s="1"/>
  <c r="G11" i="1"/>
  <c r="G10" i="1"/>
  <c r="G9" i="1"/>
  <c r="G7" i="1"/>
  <c r="K7" i="1" s="1"/>
  <c r="G6" i="1"/>
  <c r="K6" i="1" s="1"/>
  <c r="G3" i="1"/>
  <c r="G2" i="1"/>
  <c r="L7" i="1" l="1"/>
  <c r="N7" i="1"/>
  <c r="L17" i="1"/>
  <c r="N17" i="1"/>
  <c r="L21" i="1"/>
  <c r="N21" i="1"/>
  <c r="L25" i="1"/>
  <c r="N25" i="1"/>
  <c r="N18" i="1"/>
  <c r="L18" i="1"/>
  <c r="N22" i="1"/>
  <c r="L22" i="1"/>
  <c r="N26" i="1"/>
  <c r="L26" i="1"/>
  <c r="N14" i="1"/>
  <c r="L14" i="1"/>
  <c r="N6" i="1"/>
  <c r="L6" i="1"/>
  <c r="L15" i="1"/>
  <c r="N15" i="1"/>
  <c r="L23" i="1"/>
  <c r="N23" i="1"/>
  <c r="N12" i="1"/>
  <c r="L12" i="1"/>
  <c r="N16" i="1"/>
  <c r="L16" i="1"/>
  <c r="N24" i="1"/>
  <c r="L24" i="1"/>
  <c r="D41" i="11"/>
  <c r="D42" i="11" l="1"/>
  <c r="M23" i="1"/>
  <c r="O23" i="1"/>
  <c r="M21" i="1"/>
  <c r="O21" i="1"/>
  <c r="O24" i="1"/>
  <c r="M24" i="1"/>
  <c r="M12" i="1"/>
  <c r="O12" i="1"/>
  <c r="O14" i="1"/>
  <c r="M14" i="1"/>
  <c r="O22" i="1"/>
  <c r="M22" i="1"/>
  <c r="O15" i="1"/>
  <c r="M15" i="1"/>
  <c r="O17" i="1"/>
  <c r="M17" i="1"/>
  <c r="O25" i="1"/>
  <c r="M25" i="1"/>
  <c r="O16" i="1"/>
  <c r="M16" i="1"/>
  <c r="O6" i="1"/>
  <c r="M6" i="1"/>
  <c r="M26" i="1"/>
  <c r="O26" i="1"/>
  <c r="O18" i="1"/>
  <c r="M18" i="1"/>
  <c r="O7" i="1"/>
  <c r="M7" i="1"/>
</calcChain>
</file>

<file path=xl/sharedStrings.xml><?xml version="1.0" encoding="utf-8"?>
<sst xmlns="http://schemas.openxmlformats.org/spreadsheetml/2006/main" count="219" uniqueCount="120">
  <si>
    <t>Customer</t>
  </si>
  <si>
    <t>Invoice Number</t>
  </si>
  <si>
    <t>Invoice Date</t>
  </si>
  <si>
    <t>A</t>
  </si>
  <si>
    <t>B</t>
  </si>
  <si>
    <t>C</t>
  </si>
  <si>
    <t>D</t>
  </si>
  <si>
    <t>E</t>
  </si>
  <si>
    <t>F</t>
  </si>
  <si>
    <t>G</t>
  </si>
  <si>
    <t>H</t>
  </si>
  <si>
    <t xml:space="preserve">I </t>
  </si>
  <si>
    <t>J</t>
  </si>
  <si>
    <t>K</t>
  </si>
  <si>
    <t xml:space="preserve">Credit Terms </t>
  </si>
  <si>
    <t>Amount paid</t>
  </si>
  <si>
    <t>Due Date</t>
  </si>
  <si>
    <t>Overdue Days</t>
  </si>
  <si>
    <t>M</t>
  </si>
  <si>
    <t>N</t>
  </si>
  <si>
    <t>O</t>
  </si>
  <si>
    <t>P</t>
  </si>
  <si>
    <t>Q</t>
  </si>
  <si>
    <t>R</t>
  </si>
  <si>
    <t>S</t>
  </si>
  <si>
    <t>T</t>
  </si>
  <si>
    <t>U</t>
  </si>
  <si>
    <t>V</t>
  </si>
  <si>
    <t>W</t>
  </si>
  <si>
    <t>X</t>
  </si>
  <si>
    <t>Y</t>
  </si>
  <si>
    <t>Z</t>
  </si>
  <si>
    <t>Total Amount</t>
  </si>
  <si>
    <t>Overdue balance</t>
  </si>
  <si>
    <t>Aging bracket</t>
  </si>
  <si>
    <t>Row Labels</t>
  </si>
  <si>
    <t>Grand Total</t>
  </si>
  <si>
    <t>Sum of Overdue balance</t>
  </si>
  <si>
    <t>Dealer</t>
  </si>
  <si>
    <t>Retailer</t>
  </si>
  <si>
    <t>Manufacturer</t>
  </si>
  <si>
    <t>Collector</t>
  </si>
  <si>
    <t xml:space="preserve">Ella </t>
  </si>
  <si>
    <t xml:space="preserve">Racheal </t>
  </si>
  <si>
    <t>Ross</t>
  </si>
  <si>
    <t>Customer Type</t>
  </si>
  <si>
    <t>Outstanding balance</t>
  </si>
  <si>
    <t>Sum of Total Amount</t>
  </si>
  <si>
    <t>Month</t>
  </si>
  <si>
    <t>% Overdue</t>
  </si>
  <si>
    <t>Accounts Receivable Dashboard Excel Template</t>
  </si>
  <si>
    <t>This ready-to use accounts receivable dashboard template will help you get an overview of your receivables' health in one snapshot.</t>
  </si>
  <si>
    <t>Count of Invoice Number</t>
  </si>
  <si>
    <t>Invoice due/Paid</t>
  </si>
  <si>
    <t>Overdue Invoice</t>
  </si>
  <si>
    <t>Top 5 customers % overdue</t>
  </si>
  <si>
    <t>Others % overdue</t>
  </si>
  <si>
    <t>Credit Sale/Cash Sale</t>
  </si>
  <si>
    <t>Year</t>
  </si>
  <si>
    <r>
      <rPr>
        <sz val="11"/>
        <color rgb="FFFC7500"/>
        <rFont val="Calibri"/>
        <family val="2"/>
        <scheme val="minor"/>
      </rPr>
      <t>&gt;&gt;</t>
    </r>
    <r>
      <rPr>
        <sz val="11"/>
        <color theme="1"/>
        <rFont val="Calibri"/>
        <family val="2"/>
        <scheme val="minor"/>
      </rPr>
      <t xml:space="preserve"> The AR Dashboard tab provides a snapshot view of your total sales, overdue receivables, % overdue, and DSO along with other key AR performance indicators.</t>
    </r>
  </si>
  <si>
    <r>
      <rPr>
        <sz val="11"/>
        <color rgb="FFFC7500"/>
        <rFont val="Calibri"/>
        <family val="2"/>
        <scheme val="minor"/>
      </rPr>
      <t>&gt;&gt;</t>
    </r>
    <r>
      <rPr>
        <sz val="11"/>
        <color theme="1"/>
        <rFont val="Calibri"/>
        <family val="2"/>
        <scheme val="minor"/>
      </rPr>
      <t xml:space="preserve"> Use the filters available at the right to get customer and collector level data by month/year.</t>
    </r>
  </si>
  <si>
    <t>Disclaimer</t>
  </si>
  <si>
    <t>Thank you for downloading our</t>
  </si>
  <si>
    <r>
      <rPr>
        <b/>
        <sz val="13"/>
        <color theme="1"/>
        <rFont val="Calibri"/>
        <family val="2"/>
        <scheme val="minor"/>
      </rPr>
      <t xml:space="preserve">Go to        </t>
    </r>
    <r>
      <rPr>
        <sz val="13"/>
        <color theme="1"/>
        <rFont val="Calibri"/>
        <family val="2"/>
        <scheme val="minor"/>
      </rPr>
      <t>&gt;&gt;&gt;&gt;</t>
    </r>
  </si>
  <si>
    <t>How to use the template:</t>
  </si>
  <si>
    <r>
      <rPr>
        <sz val="11"/>
        <color rgb="FFFC7500"/>
        <rFont val="Calibri"/>
        <family val="2"/>
        <scheme val="minor"/>
      </rPr>
      <t>&gt;&gt;</t>
    </r>
    <r>
      <rPr>
        <sz val="11"/>
        <color theme="1"/>
        <rFont val="Calibri"/>
        <family val="2"/>
        <scheme val="minor"/>
      </rPr>
      <t xml:space="preserve"> </t>
    </r>
    <r>
      <rPr>
        <b/>
        <sz val="11"/>
        <color theme="1"/>
        <rFont val="Calibri"/>
        <family val="2"/>
        <scheme val="minor"/>
      </rPr>
      <t>Press Alt+F5</t>
    </r>
    <r>
      <rPr>
        <sz val="11"/>
        <color theme="1"/>
        <rFont val="Calibri"/>
        <family val="2"/>
        <scheme val="minor"/>
      </rPr>
      <t xml:space="preserve"> everytime you want the sheet to be updated after you enter new values.</t>
    </r>
  </si>
  <si>
    <t>June</t>
  </si>
  <si>
    <t>Sum of Field4</t>
  </si>
  <si>
    <t>Start</t>
  </si>
  <si>
    <t>Initial</t>
  </si>
  <si>
    <t>Middle</t>
  </si>
  <si>
    <t>End</t>
  </si>
  <si>
    <t>Max</t>
  </si>
  <si>
    <t>Value</t>
  </si>
  <si>
    <t>Pointer</t>
  </si>
  <si>
    <t>Rating Chart</t>
  </si>
  <si>
    <t>Needle</t>
  </si>
  <si>
    <t>Top 5 customers by revenue</t>
  </si>
  <si>
    <t>Others % sales</t>
  </si>
  <si>
    <t>Total Invoice Amount</t>
  </si>
  <si>
    <t>Total Outstanding Amount</t>
  </si>
  <si>
    <t>Total Overdue Amount</t>
  </si>
  <si>
    <t>Templates</t>
  </si>
  <si>
    <t>Accounts Receivable Software Evaluation Template</t>
  </si>
  <si>
    <t>Collection Email Templates</t>
  </si>
  <si>
    <t>DSO Calculator</t>
  </si>
  <si>
    <t>Dunning Emails: An In-Depth Guide With Examples and Subject Lines</t>
  </si>
  <si>
    <t>7 Steps to Build and Implement an Effective Credit Policy</t>
  </si>
  <si>
    <t>How to Choose Accounts Receivable Automation Software</t>
  </si>
  <si>
    <t>Blogs</t>
  </si>
  <si>
    <t>Finance Toolkit</t>
  </si>
  <si>
    <t>More resources:</t>
  </si>
  <si>
    <t>eBooks</t>
  </si>
  <si>
    <t>White Papers</t>
  </si>
  <si>
    <t>Data Sheets</t>
  </si>
  <si>
    <t>About HighRadius</t>
  </si>
  <si>
    <t xml:space="preserve">HighRadius offers cloud-based Autonomous Software for the Office of the CFO. More than 700 of the world’s leading companies have transformed their order to cash, treasury and record to report processes with HighRadius. Our customers include 3M, Unilever, Anheuser-Busch InBev, Sanofi, Kellogg Company, Danone, Hershey’s and many more. </t>
  </si>
  <si>
    <t>www.radiusone.com</t>
  </si>
  <si>
    <t xml:space="preserve">Visit us at: </t>
  </si>
  <si>
    <t>www.highradius.com</t>
  </si>
  <si>
    <t>This AR dashboard, being a free resource, has limitations in terms of its efficiency and usability. Neither HighRadius nor its partners or affiliates will anyway be held liable for losses that an organization may face by relying on this template.</t>
  </si>
  <si>
    <r>
      <rPr>
        <sz val="11"/>
        <color rgb="FFFC7500"/>
        <rFont val="Calibri"/>
        <family val="2"/>
        <scheme val="minor"/>
      </rPr>
      <t>&gt;&gt;</t>
    </r>
    <r>
      <rPr>
        <sz val="11"/>
        <color theme="1"/>
        <rFont val="Calibri"/>
        <family val="2"/>
        <scheme val="minor"/>
      </rPr>
      <t xml:space="preserve"> You can customize the sheet(s) to meet your specific requirement. Be mindful of the formulas and relationships used in the Pivot tables (hidden) and the dashboard.</t>
    </r>
  </si>
  <si>
    <t>January</t>
  </si>
  <si>
    <t>February</t>
  </si>
  <si>
    <t>March</t>
  </si>
  <si>
    <t>April</t>
  </si>
  <si>
    <t>May</t>
  </si>
  <si>
    <t>July</t>
  </si>
  <si>
    <t>August</t>
  </si>
  <si>
    <t>September</t>
  </si>
  <si>
    <t>October</t>
  </si>
  <si>
    <t>November</t>
  </si>
  <si>
    <t>December</t>
  </si>
  <si>
    <t>Open Invoice</t>
  </si>
  <si>
    <t>Paid Invoice</t>
  </si>
  <si>
    <r>
      <rPr>
        <sz val="11"/>
        <color rgb="FFFC7500"/>
        <rFont val="Calibri"/>
        <family val="2"/>
        <scheme val="minor"/>
      </rPr>
      <t>&gt;&gt;</t>
    </r>
    <r>
      <rPr>
        <sz val="11"/>
        <color theme="1"/>
        <rFont val="Calibri"/>
        <family val="2"/>
        <scheme val="minor"/>
      </rPr>
      <t xml:space="preserve"> Fill the tab 'Invoice Data' with your company's customer and billing details, as per the columns provided there. Currently the sheet is pre-filled with example data. Please go ahead and fill it with your own data. </t>
    </r>
    <r>
      <rPr>
        <b/>
        <sz val="11"/>
        <color theme="1"/>
        <rFont val="Calibri"/>
        <family val="2"/>
        <scheme val="minor"/>
      </rPr>
      <t>Do not enter data in the colored columns</t>
    </r>
    <r>
      <rPr>
        <sz val="11"/>
        <color theme="1"/>
        <rFont val="Calibri"/>
        <family val="2"/>
        <scheme val="minor"/>
      </rPr>
      <t>. They are calculated fields. You need to drag the formulas in these columns to populate the fields.</t>
    </r>
  </si>
  <si>
    <t>Above 90 days</t>
  </si>
  <si>
    <t>61 - 90 days</t>
  </si>
  <si>
    <t>31 - 60 days</t>
  </si>
  <si>
    <t>0 - 30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</si>
</sst>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17" x14ac:knownFonts="1">
    <font>
      <sz val="11"/>
      <color theme="1"/>
      <name val="Calibri"/>
      <family val="2"/>
      <scheme val="minor"/>
    </font>
    <font>
      <b/>
      <sz val="11"/>
      <color theme="1"/>
      <name val="Calibri"/>
      <family val="2"/>
      <scheme val="minor"/>
    </font>
    <font>
      <b/>
      <sz val="10"/>
      <color theme="1"/>
      <name val="Arial"/>
      <family val="2"/>
    </font>
    <font>
      <sz val="11"/>
      <color theme="1"/>
      <name val="Calibri"/>
      <family val="2"/>
      <scheme val="minor"/>
    </font>
    <font>
      <sz val="11"/>
      <color theme="0"/>
      <name val="Calibri"/>
      <family val="2"/>
      <scheme val="minor"/>
    </font>
    <font>
      <sz val="36"/>
      <color theme="1"/>
      <name val="Calibri"/>
      <family val="2"/>
      <scheme val="minor"/>
    </font>
    <font>
      <u/>
      <sz val="11"/>
      <color theme="10"/>
      <name val="Calibri"/>
      <family val="2"/>
      <scheme val="minor"/>
    </font>
    <font>
      <u/>
      <sz val="16"/>
      <color theme="0"/>
      <name val="Calibri"/>
      <family val="2"/>
      <scheme val="minor"/>
    </font>
    <font>
      <sz val="11"/>
      <color rgb="FFFC7500"/>
      <name val="Calibri"/>
      <family val="2"/>
      <scheme val="minor"/>
    </font>
    <font>
      <i/>
      <sz val="9"/>
      <color theme="1"/>
      <name val="Calibri"/>
      <family val="2"/>
      <scheme val="minor"/>
    </font>
    <font>
      <b/>
      <sz val="14"/>
      <color rgb="FFFC7500"/>
      <name val="Calibri"/>
      <family val="2"/>
      <scheme val="minor"/>
    </font>
    <font>
      <b/>
      <i/>
      <sz val="11"/>
      <color theme="1"/>
      <name val="Calibri"/>
      <family val="2"/>
      <scheme val="minor"/>
    </font>
    <font>
      <sz val="13"/>
      <color theme="1"/>
      <name val="Calibri"/>
      <family val="2"/>
      <scheme val="minor"/>
    </font>
    <font>
      <b/>
      <sz val="13"/>
      <color theme="1"/>
      <name val="Calibri"/>
      <family val="2"/>
      <scheme val="minor"/>
    </font>
    <font>
      <b/>
      <u/>
      <sz val="11"/>
      <color theme="1"/>
      <name val="Calibri"/>
      <family val="2"/>
      <scheme val="minor"/>
    </font>
    <font>
      <b/>
      <u/>
      <sz val="11"/>
      <name val="Calibri"/>
      <family val="2"/>
      <scheme val="minor"/>
    </font>
    <font>
      <sz val="12"/>
      <color theme="1"/>
      <name val="Calibri"/>
      <family val="2"/>
      <scheme val="minor"/>
    </font>
  </fonts>
  <fills count="5">
    <fill>
      <patternFill patternType="none"/>
    </fill>
    <fill>
      <patternFill patternType="gray125"/>
    </fill>
    <fill>
      <patternFill patternType="solid">
        <fgColor rgb="FF666666"/>
        <bgColor indexed="64"/>
      </patternFill>
    </fill>
    <fill>
      <patternFill patternType="solid">
        <fgColor rgb="FFFC7500"/>
        <bgColor indexed="64"/>
      </patternFill>
    </fill>
    <fill>
      <patternFill patternType="solid">
        <fgColor theme="5" tint="0.59999389629810485"/>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9" fontId="3" fillId="0" borderId="0" applyFont="0" applyFill="0" applyBorder="0" applyAlignment="0" applyProtection="0"/>
    <xf numFmtId="164" fontId="3" fillId="0" borderId="0" applyFont="0" applyFill="0" applyBorder="0" applyAlignment="0" applyProtection="0"/>
    <xf numFmtId="0" fontId="6" fillId="0" borderId="0" applyNumberFormat="0" applyFill="0" applyBorder="0" applyAlignment="0" applyProtection="0"/>
  </cellStyleXfs>
  <cellXfs count="61">
    <xf numFmtId="0" fontId="0" fillId="0" borderId="0" xfId="0"/>
    <xf numFmtId="0" fontId="2" fillId="0" borderId="1" xfId="0" applyFont="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wrapText="1"/>
    </xf>
    <xf numFmtId="0" fontId="2" fillId="0" borderId="1" xfId="0" applyFont="1" applyBorder="1" applyAlignment="1">
      <alignment horizontal="center"/>
    </xf>
    <xf numFmtId="0" fontId="0" fillId="0" borderId="0" xfId="0" applyNumberFormat="1"/>
    <xf numFmtId="0" fontId="0" fillId="0" borderId="1" xfId="0" applyBorder="1" applyAlignment="1">
      <alignment horizontal="right" wrapText="1"/>
    </xf>
    <xf numFmtId="0" fontId="0" fillId="0" borderId="1" xfId="0" applyBorder="1" applyAlignment="1">
      <alignment wrapText="1"/>
    </xf>
    <xf numFmtId="0" fontId="0" fillId="0" borderId="1" xfId="0" applyBorder="1" applyAlignment="1">
      <alignment vertical="center"/>
    </xf>
    <xf numFmtId="0" fontId="1" fillId="0" borderId="0" xfId="0" applyFont="1" applyAlignment="1">
      <alignment horizontal="center"/>
    </xf>
    <xf numFmtId="0" fontId="0" fillId="0" borderId="1" xfId="0" applyBorder="1" applyAlignment="1">
      <alignment horizontal="center" wrapText="1"/>
    </xf>
    <xf numFmtId="0" fontId="0" fillId="0" borderId="0" xfId="0" pivotButton="1"/>
    <xf numFmtId="0" fontId="0" fillId="0" borderId="0" xfId="0" applyAlignment="1">
      <alignment horizontal="left"/>
    </xf>
    <xf numFmtId="9" fontId="0" fillId="0" borderId="0" xfId="0" applyNumberFormat="1"/>
    <xf numFmtId="0" fontId="1" fillId="0" borderId="0" xfId="0" applyFont="1"/>
    <xf numFmtId="0" fontId="0" fillId="2" borderId="0" xfId="0" applyFill="1"/>
    <xf numFmtId="0" fontId="0" fillId="0" borderId="0" xfId="0" applyAlignment="1">
      <alignment horizontal="left" indent="1"/>
    </xf>
    <xf numFmtId="164" fontId="0" fillId="0" borderId="0" xfId="0" applyNumberFormat="1"/>
    <xf numFmtId="165" fontId="0" fillId="0" borderId="0" xfId="0" applyNumberFormat="1"/>
    <xf numFmtId="9" fontId="0" fillId="0" borderId="0" xfId="1" applyFont="1"/>
    <xf numFmtId="0" fontId="5" fillId="0" borderId="0" xfId="0" applyFont="1" applyAlignment="1">
      <alignment vertical="center"/>
    </xf>
    <xf numFmtId="1" fontId="0" fillId="0" borderId="0" xfId="0" applyNumberFormat="1"/>
    <xf numFmtId="0" fontId="0" fillId="2" borderId="0" xfId="0" applyFill="1" applyAlignment="1">
      <alignment horizontal="center"/>
    </xf>
    <xf numFmtId="165" fontId="0" fillId="0" borderId="0" xfId="2" applyNumberFormat="1" applyFont="1" applyAlignment="1">
      <alignment horizontal="center"/>
    </xf>
    <xf numFmtId="165" fontId="0" fillId="0" borderId="0" xfId="2" applyNumberFormat="1" applyFont="1" applyFill="1" applyBorder="1" applyAlignment="1">
      <alignment horizontal="center"/>
    </xf>
    <xf numFmtId="0" fontId="0" fillId="0" borderId="0" xfId="0" applyAlignment="1">
      <alignment horizontal="left" wrapText="1"/>
    </xf>
    <xf numFmtId="0" fontId="10" fillId="0" borderId="0" xfId="0" applyFont="1"/>
    <xf numFmtId="0" fontId="8" fillId="0" borderId="0" xfId="0" applyFont="1"/>
    <xf numFmtId="0" fontId="12" fillId="0" borderId="0" xfId="0" applyFont="1"/>
    <xf numFmtId="0" fontId="1" fillId="0" borderId="0" xfId="0" applyFont="1" applyAlignment="1">
      <alignment horizontal="left"/>
    </xf>
    <xf numFmtId="0" fontId="6" fillId="0" borderId="0" xfId="3"/>
    <xf numFmtId="0" fontId="0" fillId="0" borderId="0" xfId="0" applyFill="1" applyAlignment="1">
      <alignment horizontal="center"/>
    </xf>
    <xf numFmtId="0" fontId="14" fillId="0" borderId="0" xfId="0" applyFont="1"/>
    <xf numFmtId="0" fontId="15" fillId="0" borderId="0" xfId="3" applyFont="1"/>
    <xf numFmtId="0" fontId="6" fillId="0" borderId="0" xfId="3" applyAlignment="1">
      <alignment horizontal="left"/>
    </xf>
    <xf numFmtId="165" fontId="0" fillId="0" borderId="0" xfId="2" applyNumberFormat="1" applyFont="1" applyFill="1" applyBorder="1" applyAlignment="1">
      <alignment horizontal="right"/>
    </xf>
    <xf numFmtId="165" fontId="0" fillId="0" borderId="0" xfId="2" applyNumberFormat="1" applyFont="1" applyAlignment="1">
      <alignment horizontal="right"/>
    </xf>
    <xf numFmtId="0" fontId="0" fillId="0" borderId="0" xfId="0" applyAlignment="1">
      <alignment horizontal="right"/>
    </xf>
    <xf numFmtId="3" fontId="0" fillId="0" borderId="0" xfId="0" applyNumberFormat="1" applyAlignment="1">
      <alignment horizontal="right"/>
    </xf>
    <xf numFmtId="0" fontId="2" fillId="4" borderId="1" xfId="0" applyFont="1" applyFill="1" applyBorder="1" applyAlignment="1">
      <alignment horizontal="center"/>
    </xf>
    <xf numFmtId="165" fontId="0" fillId="4" borderId="0" xfId="2" applyNumberFormat="1" applyFont="1" applyFill="1" applyAlignment="1">
      <alignment horizontal="center"/>
    </xf>
    <xf numFmtId="165" fontId="0" fillId="4" borderId="0" xfId="2" applyNumberFormat="1" applyFont="1" applyFill="1" applyBorder="1" applyAlignment="1">
      <alignment horizontal="center"/>
    </xf>
    <xf numFmtId="0" fontId="0" fillId="4" borderId="0" xfId="0" applyFill="1" applyAlignment="1">
      <alignment horizontal="center"/>
    </xf>
    <xf numFmtId="0" fontId="2" fillId="4" borderId="0" xfId="0" applyFont="1" applyFill="1" applyBorder="1" applyAlignment="1">
      <alignment horizontal="center" wrapText="1"/>
    </xf>
    <xf numFmtId="0" fontId="0" fillId="4" borderId="0" xfId="0" applyNumberFormat="1" applyFill="1" applyAlignment="1">
      <alignment horizontal="center"/>
    </xf>
    <xf numFmtId="0" fontId="2" fillId="4" borderId="0" xfId="0" applyFont="1" applyFill="1" applyBorder="1" applyAlignment="1">
      <alignment horizontal="center"/>
    </xf>
    <xf numFmtId="9" fontId="0" fillId="4" borderId="0" xfId="1" applyFont="1" applyFill="1" applyAlignment="1">
      <alignment horizontal="center"/>
    </xf>
    <xf numFmtId="0" fontId="1" fillId="4" borderId="0" xfId="0" applyFont="1" applyFill="1" applyAlignment="1">
      <alignment horizontal="center"/>
    </xf>
    <xf numFmtId="17" fontId="0" fillId="4" borderId="0" xfId="0" applyNumberFormat="1" applyFill="1" applyAlignment="1">
      <alignment horizontal="center"/>
    </xf>
    <xf numFmtId="14" fontId="0" fillId="4" borderId="0" xfId="0" applyNumberFormat="1" applyFill="1" applyAlignment="1">
      <alignment horizontal="center"/>
    </xf>
    <xf numFmtId="0" fontId="11" fillId="0" borderId="0" xfId="0" applyFont="1" applyAlignment="1">
      <alignment horizontal="center"/>
    </xf>
    <xf numFmtId="0" fontId="0" fillId="0" borderId="0" xfId="0" applyAlignment="1">
      <alignment horizontal="left" wrapText="1"/>
    </xf>
    <xf numFmtId="0" fontId="9" fillId="0" borderId="0" xfId="0" applyFont="1" applyAlignment="1">
      <alignment horizontal="left" vertical="top" wrapText="1"/>
    </xf>
    <xf numFmtId="9" fontId="5" fillId="0" borderId="0" xfId="1" applyNumberFormat="1" applyFont="1" applyAlignment="1">
      <alignment horizontal="center" vertical="center"/>
    </xf>
    <xf numFmtId="166" fontId="5" fillId="0" borderId="0" xfId="0" applyNumberFormat="1" applyFont="1" applyAlignment="1">
      <alignment horizontal="center" vertical="center"/>
    </xf>
    <xf numFmtId="0" fontId="7" fillId="2" borderId="0" xfId="3" applyFont="1" applyFill="1" applyAlignment="1">
      <alignment horizontal="left" vertical="center"/>
    </xf>
    <xf numFmtId="0" fontId="5" fillId="0" borderId="0" xfId="0" applyFont="1" applyAlignment="1">
      <alignment horizontal="center" vertical="center"/>
    </xf>
    <xf numFmtId="0" fontId="4" fillId="3" borderId="0" xfId="0" applyFont="1" applyFill="1" applyAlignment="1">
      <alignment horizontal="left"/>
    </xf>
    <xf numFmtId="0" fontId="16" fillId="0" borderId="0" xfId="0" applyFont="1" applyAlignment="1">
      <alignment horizontal="left" vertical="center" wrapText="1"/>
    </xf>
  </cellXfs>
  <cellStyles count="4">
    <cellStyle name="Comma" xfId="2" builtinId="3"/>
    <cellStyle name="Hyperlink" xfId="3" builtinId="8"/>
    <cellStyle name="Normal" xfId="0" builtinId="0"/>
    <cellStyle name="Percent" xfId="1" builtinId="5"/>
  </cellStyles>
  <dxfs count="11">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s>
  <tableStyles count="0" defaultTableStyle="TableStyleMedium2" defaultPivotStyle="PivotStyleLight16"/>
  <colors>
    <mruColors>
      <color rgb="FFA5A5A5"/>
      <color rgb="FFFC7500"/>
      <color rgb="FF4FC4F7"/>
      <color rgb="FFD8D8D8"/>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7/relationships/slicerCache" Target="slicerCaches/slicerCache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IN" b="1"/>
              <a:t>Overdue Perctange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3"/>
          <c:order val="1"/>
          <c:tx>
            <c:strRef>
              <c:f>Pivot!$A$55</c:f>
              <c:strCache>
                <c:ptCount val="1"/>
                <c:pt idx="0">
                  <c:v>Rating Chart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DA-4D98-BFA9-E2685A092772}"/>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83DA-4D98-BFA9-E2685A092772}"/>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83DA-4D98-BFA9-E2685A09277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3DA-4D98-BFA9-E2685A092772}"/>
              </c:ext>
            </c:extLst>
          </c:dPt>
          <c:dPt>
            <c:idx val="4"/>
            <c:bubble3D val="0"/>
            <c:spPr>
              <a:noFill/>
              <a:ln w="19050">
                <a:solidFill>
                  <a:schemeClr val="lt1"/>
                </a:solidFill>
              </a:ln>
              <a:effectLst/>
            </c:spPr>
            <c:extLst>
              <c:ext xmlns:c16="http://schemas.microsoft.com/office/drawing/2014/chart" uri="{C3380CC4-5D6E-409C-BE32-E72D297353CC}">
                <c16:uniqueId val="{00000009-83DA-4D98-BFA9-E2685A092772}"/>
              </c:ext>
            </c:extLst>
          </c:dPt>
          <c:val>
            <c:numRef>
              <c:f>Pivot!$B$56:$B$60</c:f>
              <c:numCache>
                <c:formatCode>0%</c:formatCode>
                <c:ptCount val="5"/>
                <c:pt idx="0">
                  <c:v>0</c:v>
                </c:pt>
                <c:pt idx="1">
                  <c:v>0.4</c:v>
                </c:pt>
                <c:pt idx="2">
                  <c:v>0.2</c:v>
                </c:pt>
                <c:pt idx="3">
                  <c:v>0.4</c:v>
                </c:pt>
                <c:pt idx="4">
                  <c:v>1</c:v>
                </c:pt>
              </c:numCache>
            </c:numRef>
          </c:val>
          <c:extLst>
            <c:ext xmlns:c16="http://schemas.microsoft.com/office/drawing/2014/chart" uri="{C3380CC4-5D6E-409C-BE32-E72D297353CC}">
              <c16:uniqueId val="{0000000A-83DA-4D98-BFA9-E2685A092772}"/>
            </c:ext>
          </c:extLst>
        </c:ser>
        <c:dLbls>
          <c:showLegendKey val="0"/>
          <c:showVal val="0"/>
          <c:showCatName val="0"/>
          <c:showSerName val="0"/>
          <c:showPercent val="0"/>
          <c:showBubbleSize val="0"/>
          <c:showLeaderLines val="1"/>
        </c:dLbls>
        <c:firstSliceAng val="270"/>
        <c:holeSize val="50"/>
        <c:extLst>
          <c:ext xmlns:c15="http://schemas.microsoft.com/office/drawing/2012/chart" uri="{02D57815-91ED-43cb-92C2-25804820EDAC}">
            <c15:filteredPieSeries>
              <c15: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13-83DA-4D98-BFA9-E2685A0927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5-83DA-4D98-BFA9-E2685A0927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7-83DA-4D98-BFA9-E2685A0927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9-83DA-4D98-BFA9-E2685A09277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B-83DA-4D98-BFA9-E2685A092772}"/>
                    </c:ext>
                  </c:extLst>
                </c:dPt>
                <c:cat>
                  <c:strRef>
                    <c:extLst>
                      <c:ext uri="{02D57815-91ED-43cb-92C2-25804820EDAC}">
                        <c15:formulaRef>
                          <c15:sqref>Pivot!$A$56:$A$60</c15:sqref>
                        </c15:formulaRef>
                      </c:ext>
                    </c:extLst>
                    <c:strCache>
                      <c:ptCount val="5"/>
                      <c:pt idx="0">
                        <c:v>Start</c:v>
                      </c:pt>
                      <c:pt idx="1">
                        <c:v>Initial</c:v>
                      </c:pt>
                      <c:pt idx="2">
                        <c:v>Middle</c:v>
                      </c:pt>
                      <c:pt idx="3">
                        <c:v>End</c:v>
                      </c:pt>
                      <c:pt idx="4">
                        <c:v>Max</c:v>
                      </c:pt>
                    </c:strCache>
                  </c:strRef>
                </c:cat>
                <c:val>
                  <c:numRef>
                    <c:extLst>
                      <c:ext uri="{02D57815-91ED-43cb-92C2-25804820EDAC}">
                        <c15:formulaRef>
                          <c15:sqref>Pivot!$C$56:$C$60</c15:sqref>
                        </c15:formulaRef>
                      </c:ext>
                    </c:extLst>
                    <c:numCache>
                      <c:formatCode>General</c:formatCode>
                      <c:ptCount val="5"/>
                      <c:pt idx="0">
                        <c:v>0</c:v>
                      </c:pt>
                      <c:pt idx="1">
                        <c:v>0</c:v>
                      </c:pt>
                      <c:pt idx="2">
                        <c:v>0</c:v>
                      </c:pt>
                    </c:numCache>
                  </c:numRef>
                </c:val>
                <c:extLst>
                  <c:ext xmlns:c16="http://schemas.microsoft.com/office/drawing/2014/chart" uri="{C3380CC4-5D6E-409C-BE32-E72D297353CC}">
                    <c16:uniqueId val="{0000001C-83DA-4D98-BFA9-E2685A092772}"/>
                  </c:ext>
                </c:extLst>
              </c15:ser>
            </c15:filteredPieSeries>
          </c:ext>
        </c:extLst>
      </c:doughnutChart>
      <c:pieChart>
        <c:varyColors val="1"/>
        <c:ser>
          <c:idx val="0"/>
          <c:order val="2"/>
          <c:tx>
            <c:strRef>
              <c:f>Pivot!$C$55</c:f>
              <c:strCache>
                <c:ptCount val="1"/>
                <c:pt idx="0">
                  <c:v>Needle</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0C-83DA-4D98-BFA9-E2685A09277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E-83DA-4D98-BFA9-E2685A092772}"/>
              </c:ext>
            </c:extLst>
          </c:dPt>
          <c:dPt>
            <c:idx val="2"/>
            <c:bubble3D val="0"/>
            <c:spPr>
              <a:noFill/>
              <a:ln w="19050">
                <a:solidFill>
                  <a:schemeClr val="lt1"/>
                </a:solidFill>
              </a:ln>
              <a:effectLst/>
            </c:spPr>
            <c:extLst>
              <c:ext xmlns:c16="http://schemas.microsoft.com/office/drawing/2014/chart" uri="{C3380CC4-5D6E-409C-BE32-E72D297353CC}">
                <c16:uniqueId val="{00000010-83DA-4D98-BFA9-E2685A092772}"/>
              </c:ext>
            </c:extLst>
          </c:dPt>
          <c:dLbls>
            <c:dLbl>
              <c:idx val="0"/>
              <c:layout>
                <c:manualLayout>
                  <c:x val="2.8755030621172354E-2"/>
                  <c:y val="-0.15943751822688831"/>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3DA-4D98-BFA9-E2685A0927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Pivot!$D$56:$D$58</c:f>
              <c:numCache>
                <c:formatCode>0%</c:formatCode>
                <c:ptCount val="3"/>
                <c:pt idx="0">
                  <c:v>0.25388017776647792</c:v>
                </c:pt>
                <c:pt idx="1">
                  <c:v>0.02</c:v>
                </c:pt>
                <c:pt idx="2" formatCode="0">
                  <c:v>1.7261198222335221</c:v>
                </c:pt>
              </c:numCache>
            </c:numRef>
          </c:val>
          <c:extLst>
            <c:ext xmlns:c16="http://schemas.microsoft.com/office/drawing/2014/chart" uri="{C3380CC4-5D6E-409C-BE32-E72D297353CC}">
              <c16:uniqueId val="{00000011-83DA-4D98-BFA9-E2685A09277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 Dashboard Excel Template - HighRadius (1).xlsx]Pivot!PivotTable6</c:name>
    <c:fmtId val="6"/>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Invoice Status Tracker</a:t>
            </a:r>
          </a:p>
        </c:rich>
      </c:tx>
      <c:layout>
        <c:manualLayout>
          <c:xMode val="edge"/>
          <c:yMode val="edge"/>
          <c:x val="0.33256211291437932"/>
          <c:y val="4.064597573854467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pivotFmt>
      <c:pivotFmt>
        <c:idx val="7"/>
        <c:spPr>
          <a:solidFill>
            <a:srgbClr val="FC7500"/>
          </a:solidFill>
          <a:ln w="19050">
            <a:solidFill>
              <a:schemeClr val="lt1"/>
            </a:solidFill>
          </a:ln>
          <a:effectLst/>
        </c:spPr>
      </c:pivotFmt>
      <c:pivotFmt>
        <c:idx val="8"/>
        <c:spPr>
          <a:solidFill>
            <a:srgbClr val="A5A5A5"/>
          </a:solidFill>
          <a:ln w="19050">
            <a:solidFill>
              <a:schemeClr val="lt1"/>
            </a:solidFill>
          </a:ln>
          <a:effectLst/>
        </c:spPr>
      </c:pivotFmt>
    </c:pivotFmts>
    <c:plotArea>
      <c:layout/>
      <c:pieChart>
        <c:varyColors val="1"/>
        <c:ser>
          <c:idx val="0"/>
          <c:order val="0"/>
          <c:tx>
            <c:strRef>
              <c:f>Pivot!$B$24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278-4CB8-8AE4-22C0EF01A7EC}"/>
              </c:ext>
            </c:extLst>
          </c:dPt>
          <c:dPt>
            <c:idx val="1"/>
            <c:bubble3D val="0"/>
            <c:spPr>
              <a:solidFill>
                <a:srgbClr val="FC7500"/>
              </a:solidFill>
              <a:ln w="19050">
                <a:solidFill>
                  <a:schemeClr val="lt1"/>
                </a:solidFill>
              </a:ln>
              <a:effectLst/>
            </c:spPr>
            <c:extLst>
              <c:ext xmlns:c16="http://schemas.microsoft.com/office/drawing/2014/chart" uri="{C3380CC4-5D6E-409C-BE32-E72D297353CC}">
                <c16:uniqueId val="{00000003-0278-4CB8-8AE4-22C0EF01A7EC}"/>
              </c:ext>
            </c:extLst>
          </c:dPt>
          <c:dPt>
            <c:idx val="2"/>
            <c:bubble3D val="0"/>
            <c:spPr>
              <a:solidFill>
                <a:srgbClr val="A5A5A5"/>
              </a:solidFill>
              <a:ln w="19050">
                <a:solidFill>
                  <a:schemeClr val="lt1"/>
                </a:solidFill>
              </a:ln>
              <a:effectLst/>
            </c:spPr>
            <c:extLst>
              <c:ext xmlns:c16="http://schemas.microsoft.com/office/drawing/2014/chart" uri="{C3380CC4-5D6E-409C-BE32-E72D297353CC}">
                <c16:uniqueId val="{00000005-0278-4CB8-8AE4-22C0EF01A7EC}"/>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Pivot!$A$25:$A$28</c:f>
              <c:strCache>
                <c:ptCount val="3"/>
                <c:pt idx="0">
                  <c:v>Overdue Invoice</c:v>
                </c:pt>
                <c:pt idx="1">
                  <c:v>Open Invoice</c:v>
                </c:pt>
                <c:pt idx="2">
                  <c:v>Paid Invoice</c:v>
                </c:pt>
              </c:strCache>
            </c:strRef>
          </c:cat>
          <c:val>
            <c:numRef>
              <c:f>Pivot!$B$25:$B$28</c:f>
              <c:numCache>
                <c:formatCode>General</c:formatCode>
                <c:ptCount val="3"/>
                <c:pt idx="0">
                  <c:v>20</c:v>
                </c:pt>
                <c:pt idx="1">
                  <c:v>1</c:v>
                </c:pt>
                <c:pt idx="2">
                  <c:v>11</c:v>
                </c:pt>
              </c:numCache>
            </c:numRef>
          </c:val>
          <c:extLst>
            <c:ext xmlns:c16="http://schemas.microsoft.com/office/drawing/2014/chart" uri="{C3380CC4-5D6E-409C-BE32-E72D297353CC}">
              <c16:uniqueId val="{00000006-0278-4CB8-8AE4-22C0EF01A7EC}"/>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 Dashboard Excel Template - HighRadius (1).xlsx]Pivot!PivotTable7</c:name>
    <c:fmtId val="7"/>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Aging buckets by overdue</a:t>
            </a:r>
            <a:r>
              <a:rPr lang="en-US" b="1" baseline="0"/>
              <a:t> amount</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dLbl>
          <c:idx val="0"/>
          <c:layout>
            <c:manualLayout>
              <c:x val="-1.388888888888899E-2"/>
              <c:y val="-5.555519101778935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dLbl>
          <c:idx val="0"/>
          <c:layout>
            <c:manualLayout>
              <c:x val="-1.388888888888899E-2"/>
              <c:y val="-5.555519101778935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4FC4F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4FC4F7"/>
          </a:solidFill>
          <a:ln>
            <a:noFill/>
          </a:ln>
          <a:effectLst/>
        </c:spPr>
        <c:dLbl>
          <c:idx val="0"/>
          <c:layout>
            <c:manualLayout>
              <c:x val="-1.388888888888899E-2"/>
              <c:y val="-5.5555191017789357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Pivot!$B$31</c:f>
              <c:strCache>
                <c:ptCount val="1"/>
                <c:pt idx="0">
                  <c:v>Total</c:v>
                </c:pt>
              </c:strCache>
            </c:strRef>
          </c:tx>
          <c:spPr>
            <a:solidFill>
              <a:srgbClr val="4FC4F7"/>
            </a:solidFill>
            <a:ln>
              <a:noFill/>
            </a:ln>
            <a:effectLst/>
          </c:spPr>
          <c:invertIfNegative val="0"/>
          <c:dPt>
            <c:idx val="1"/>
            <c:invertIfNegative val="0"/>
            <c:bubble3D val="0"/>
            <c:extLst>
              <c:ext xmlns:c16="http://schemas.microsoft.com/office/drawing/2014/chart" uri="{C3380CC4-5D6E-409C-BE32-E72D297353CC}">
                <c16:uniqueId val="{00000001-9147-4569-BAA9-C9E4AFC0EB59}"/>
              </c:ext>
            </c:extLst>
          </c:dPt>
          <c:dPt>
            <c:idx val="2"/>
            <c:invertIfNegative val="0"/>
            <c:bubble3D val="0"/>
            <c:extLst>
              <c:ext xmlns:c16="http://schemas.microsoft.com/office/drawing/2014/chart" uri="{C3380CC4-5D6E-409C-BE32-E72D297353CC}">
                <c16:uniqueId val="{00000001-9305-41A3-87AB-A623991F8967}"/>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Pivot!$A$32:$A$36</c:f>
              <c:strCache>
                <c:ptCount val="4"/>
                <c:pt idx="0">
                  <c:v>Above 90 days</c:v>
                </c:pt>
                <c:pt idx="1">
                  <c:v>61 - 90 days</c:v>
                </c:pt>
                <c:pt idx="2">
                  <c:v>31 - 60 days</c:v>
                </c:pt>
                <c:pt idx="3">
                  <c:v>0 - 30 days</c:v>
                </c:pt>
              </c:strCache>
            </c:strRef>
          </c:cat>
          <c:val>
            <c:numRef>
              <c:f>Pivot!$B$32:$B$36</c:f>
              <c:numCache>
                <c:formatCode>_(* #,##0_);_(* \(#,##0\);_(* "-"??_);_(@_)</c:formatCode>
                <c:ptCount val="4"/>
                <c:pt idx="0">
                  <c:v>1270291</c:v>
                </c:pt>
                <c:pt idx="1">
                  <c:v>679084</c:v>
                </c:pt>
                <c:pt idx="2">
                  <c:v>250000</c:v>
                </c:pt>
                <c:pt idx="3">
                  <c:v>309000</c:v>
                </c:pt>
              </c:numCache>
            </c:numRef>
          </c:val>
          <c:extLst>
            <c:ext xmlns:c16="http://schemas.microsoft.com/office/drawing/2014/chart" uri="{C3380CC4-5D6E-409C-BE32-E72D297353CC}">
              <c16:uniqueId val="{00000001-EEEC-4F37-9753-AE4F424E21B0}"/>
            </c:ext>
          </c:extLst>
        </c:ser>
        <c:dLbls>
          <c:showLegendKey val="0"/>
          <c:showVal val="0"/>
          <c:showCatName val="0"/>
          <c:showSerName val="0"/>
          <c:showPercent val="0"/>
          <c:showBubbleSize val="0"/>
        </c:dLbls>
        <c:gapWidth val="182"/>
        <c:axId val="1978877008"/>
        <c:axId val="1978875760"/>
      </c:barChart>
      <c:catAx>
        <c:axId val="1978877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78875760"/>
        <c:crosses val="autoZero"/>
        <c:auto val="1"/>
        <c:lblAlgn val="ctr"/>
        <c:lblOffset val="100"/>
        <c:noMultiLvlLbl val="0"/>
      </c:catAx>
      <c:valAx>
        <c:axId val="1978875760"/>
        <c:scaling>
          <c:orientation val="minMax"/>
        </c:scaling>
        <c:delete val="1"/>
        <c:axPos val="b"/>
        <c:numFmt formatCode="_(* #,##0_);_(* \(#,##0\);_(* &quot;-&quot;??_);_(@_)" sourceLinked="1"/>
        <c:majorTickMark val="none"/>
        <c:minorTickMark val="none"/>
        <c:tickLblPos val="nextTo"/>
        <c:crossAx val="1978877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Top 5 customers by receivables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4FC4F7"/>
              </a:solidFill>
              <a:ln w="19050">
                <a:solidFill>
                  <a:schemeClr val="lt1"/>
                </a:solidFill>
              </a:ln>
              <a:effectLst/>
            </c:spPr>
            <c:extLst>
              <c:ext xmlns:c16="http://schemas.microsoft.com/office/drawing/2014/chart" uri="{C3380CC4-5D6E-409C-BE32-E72D297353CC}">
                <c16:uniqueId val="{00000001-23D3-492E-8D2B-A29EC743138D}"/>
              </c:ext>
            </c:extLst>
          </c:dPt>
          <c:dPt>
            <c:idx val="1"/>
            <c:bubble3D val="0"/>
            <c:spPr>
              <a:solidFill>
                <a:srgbClr val="FC7500"/>
              </a:solidFill>
              <a:ln w="19050">
                <a:solidFill>
                  <a:schemeClr val="lt1"/>
                </a:solidFill>
              </a:ln>
              <a:effectLst/>
            </c:spPr>
            <c:extLst>
              <c:ext xmlns:c16="http://schemas.microsoft.com/office/drawing/2014/chart" uri="{C3380CC4-5D6E-409C-BE32-E72D297353CC}">
                <c16:uniqueId val="{00000003-23D3-492E-8D2B-A29EC743138D}"/>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Pivot!$C$41:$C$42</c:f>
              <c:strCache>
                <c:ptCount val="2"/>
                <c:pt idx="0">
                  <c:v>Top 5 customers % overdue</c:v>
                </c:pt>
                <c:pt idx="1">
                  <c:v>Others % overdue</c:v>
                </c:pt>
              </c:strCache>
            </c:strRef>
          </c:cat>
          <c:val>
            <c:numRef>
              <c:f>Pivot!$D$41:$D$42</c:f>
              <c:numCache>
                <c:formatCode>0%</c:formatCode>
                <c:ptCount val="2"/>
                <c:pt idx="0">
                  <c:v>0.69252723376688097</c:v>
                </c:pt>
                <c:pt idx="1">
                  <c:v>0.30747276623311903</c:v>
                </c:pt>
              </c:numCache>
            </c:numRef>
          </c:val>
          <c:extLst>
            <c:ext xmlns:c16="http://schemas.microsoft.com/office/drawing/2014/chart" uri="{C3380CC4-5D6E-409C-BE32-E72D297353CC}">
              <c16:uniqueId val="{00000004-23D3-492E-8D2B-A29EC743138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 Dashboard Excel Template - HighRadius (1).xlsx]Pivot!PivotTable10</c:name>
    <c:fmtId val="4"/>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Top 5 customers by overdue receivables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4FC4F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Pivot!$B$40</c:f>
              <c:strCache>
                <c:ptCount val="1"/>
                <c:pt idx="0">
                  <c:v>Total</c:v>
                </c:pt>
              </c:strCache>
            </c:strRef>
          </c:tx>
          <c:spPr>
            <a:solidFill>
              <a:srgbClr val="4FC4F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Pivot!$A$41:$A$46</c:f>
              <c:strCache>
                <c:ptCount val="5"/>
                <c:pt idx="0">
                  <c:v>Z</c:v>
                </c:pt>
                <c:pt idx="1">
                  <c:v>X</c:v>
                </c:pt>
                <c:pt idx="2">
                  <c:v>R</c:v>
                </c:pt>
                <c:pt idx="3">
                  <c:v>B</c:v>
                </c:pt>
                <c:pt idx="4">
                  <c:v>A</c:v>
                </c:pt>
              </c:strCache>
            </c:strRef>
          </c:cat>
          <c:val>
            <c:numRef>
              <c:f>Pivot!$B$41:$B$46</c:f>
              <c:numCache>
                <c:formatCode>_(* #,##0_);_(* \(#,##0\);_(* "-"??_);_(@_)</c:formatCode>
                <c:ptCount val="5"/>
                <c:pt idx="0">
                  <c:v>454541</c:v>
                </c:pt>
                <c:pt idx="1">
                  <c:v>438543</c:v>
                </c:pt>
                <c:pt idx="2">
                  <c:v>379841</c:v>
                </c:pt>
                <c:pt idx="3">
                  <c:v>250000</c:v>
                </c:pt>
                <c:pt idx="4">
                  <c:v>214193</c:v>
                </c:pt>
              </c:numCache>
            </c:numRef>
          </c:val>
          <c:extLst>
            <c:ext xmlns:c16="http://schemas.microsoft.com/office/drawing/2014/chart" uri="{C3380CC4-5D6E-409C-BE32-E72D297353CC}">
              <c16:uniqueId val="{00000000-6133-4CD9-946B-44C7783378F9}"/>
            </c:ext>
          </c:extLst>
        </c:ser>
        <c:dLbls>
          <c:showLegendKey val="0"/>
          <c:showVal val="0"/>
          <c:showCatName val="0"/>
          <c:showSerName val="0"/>
          <c:showPercent val="0"/>
          <c:showBubbleSize val="0"/>
        </c:dLbls>
        <c:gapWidth val="182"/>
        <c:axId val="1902427728"/>
        <c:axId val="1902429808"/>
      </c:barChart>
      <c:catAx>
        <c:axId val="19024277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02429808"/>
        <c:crosses val="autoZero"/>
        <c:auto val="1"/>
        <c:lblAlgn val="ctr"/>
        <c:lblOffset val="100"/>
        <c:noMultiLvlLbl val="0"/>
      </c:catAx>
      <c:valAx>
        <c:axId val="1902429808"/>
        <c:scaling>
          <c:orientation val="minMax"/>
        </c:scaling>
        <c:delete val="0"/>
        <c:axPos val="t"/>
        <c:numFmt formatCode="_(* #,##0_);_(* \(#,##0\);_(* &quot;-&quot;??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427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 Dashboard Excel Template - HighRadius (1).xlsx]Pivot!PivotTable11</c:name>
    <c:fmtId val="3"/>
  </c:pivotSource>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b="1"/>
              <a:t>Overdue balance by collector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ivotFmts>
      <c:pivotFmt>
        <c:idx val="0"/>
        <c:spPr>
          <a:solidFill>
            <a:schemeClr val="accent1"/>
          </a:solidFill>
          <a:ln>
            <a:noFill/>
          </a:ln>
          <a:effectLst>
            <a:outerShdw blurRad="254000" sx="102000" sy="102000" algn="ctr" rotWithShape="0">
              <a:prstClr val="black">
                <a:alpha val="20000"/>
              </a:prstClr>
            </a:outerShdw>
          </a:effectLst>
        </c:spPr>
        <c:marker>
          <c:symbol val="circle"/>
          <c:size val="6"/>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254000" sx="102000" sy="102000" algn="ctr" rotWithShape="0">
              <a:prstClr val="black">
                <a:alpha val="20000"/>
              </a:prstClr>
            </a:outerShdw>
          </a:effectLst>
        </c:spPr>
        <c:marker>
          <c:symbol val="none"/>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a:outerShdw blurRad="254000" sx="102000" sy="102000" algn="ctr" rotWithShape="0">
              <a:prstClr val="black">
                <a:alpha val="20000"/>
              </a:prstClr>
            </a:outerShdw>
          </a:effectLst>
        </c:spPr>
      </c:pivotFmt>
      <c:pivotFmt>
        <c:idx val="3"/>
        <c:spPr>
          <a:solidFill>
            <a:schemeClr val="accent1"/>
          </a:solidFill>
          <a:ln>
            <a:noFill/>
          </a:ln>
          <a:effectLst>
            <a:outerShdw blurRad="254000" sx="102000" sy="102000" algn="ctr" rotWithShape="0">
              <a:prstClr val="black">
                <a:alpha val="20000"/>
              </a:prstClr>
            </a:outerShdw>
          </a:effectLst>
        </c:spPr>
      </c:pivotFmt>
      <c:pivotFmt>
        <c:idx val="4"/>
        <c:spPr>
          <a:solidFill>
            <a:schemeClr val="accent1"/>
          </a:solidFill>
          <a:ln>
            <a:noFill/>
          </a:ln>
          <a:effectLst>
            <a:outerShdw blurRad="254000" sx="102000" sy="102000" algn="ctr" rotWithShape="0">
              <a:prstClr val="black">
                <a:alpha val="20000"/>
              </a:prstClr>
            </a:outerShdw>
          </a:effectLst>
        </c:spPr>
      </c:pivotFmt>
      <c:pivotFmt>
        <c:idx val="5"/>
        <c:spPr>
          <a:solidFill>
            <a:schemeClr val="accent1"/>
          </a:solidFill>
          <a:ln>
            <a:noFill/>
          </a:ln>
          <a:effectLst>
            <a:outerShdw blurRad="254000" sx="102000" sy="102000" algn="ctr" rotWithShape="0">
              <a:prstClr val="black">
                <a:alpha val="20000"/>
              </a:prstClr>
            </a:outerShdw>
          </a:effectLst>
        </c:spPr>
        <c:marker>
          <c:symbol val="none"/>
        </c:marker>
        <c:dLbl>
          <c:idx val="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extLst>
            <c:ext xmlns:c15="http://schemas.microsoft.com/office/drawing/2012/chart" uri="{CE6537A1-D6FC-4f65-9D91-7224C49458BB}"/>
          </c:extLst>
        </c:dLbl>
      </c:pivotFmt>
      <c:pivotFmt>
        <c:idx val="6"/>
        <c:spPr>
          <a:solidFill>
            <a:srgbClr val="4FC4F7"/>
          </a:solidFill>
          <a:ln>
            <a:noFill/>
          </a:ln>
          <a:effectLst>
            <a:outerShdw blurRad="254000" sx="102000" sy="102000" algn="ctr" rotWithShape="0">
              <a:prstClr val="black">
                <a:alpha val="20000"/>
              </a:prstClr>
            </a:outerShdw>
          </a:effectLst>
        </c:spPr>
      </c:pivotFmt>
      <c:pivotFmt>
        <c:idx val="7"/>
        <c:spPr>
          <a:solidFill>
            <a:srgbClr val="FC7500"/>
          </a:solidFill>
          <a:ln>
            <a:noFill/>
          </a:ln>
          <a:effectLst>
            <a:outerShdw blurRad="254000" sx="102000" sy="102000" algn="ctr" rotWithShape="0">
              <a:prstClr val="black">
                <a:alpha val="20000"/>
              </a:prstClr>
            </a:outerShdw>
          </a:effectLst>
        </c:spPr>
      </c:pivotFmt>
      <c:pivotFmt>
        <c:idx val="8"/>
        <c:spPr>
          <a:solidFill>
            <a:schemeClr val="accent1"/>
          </a:solidFill>
          <a:ln>
            <a:noFill/>
          </a:ln>
          <a:effectLst>
            <a:outerShdw blurRad="254000" sx="102000" sy="102000" algn="ctr" rotWithShape="0">
              <a:prstClr val="black">
                <a:alpha val="20000"/>
              </a:prstClr>
            </a:outerShdw>
          </a:effectLst>
        </c:spPr>
      </c:pivotFmt>
    </c:pivotFmts>
    <c:plotArea>
      <c:layout/>
      <c:pieChart>
        <c:varyColors val="1"/>
        <c:ser>
          <c:idx val="0"/>
          <c:order val="0"/>
          <c:tx>
            <c:strRef>
              <c:f>Pivot!$B$49</c:f>
              <c:strCache>
                <c:ptCount val="1"/>
                <c:pt idx="0">
                  <c:v>Total</c:v>
                </c:pt>
              </c:strCache>
            </c:strRef>
          </c:tx>
          <c:dPt>
            <c:idx val="0"/>
            <c:bubble3D val="0"/>
            <c:spPr>
              <a:solidFill>
                <a:srgbClr val="4FC4F7"/>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705-4766-84F6-C872D7CE3B59}"/>
              </c:ext>
            </c:extLst>
          </c:dPt>
          <c:dPt>
            <c:idx val="1"/>
            <c:bubble3D val="0"/>
            <c:spPr>
              <a:solidFill>
                <a:srgbClr val="FC75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705-4766-84F6-C872D7CE3B5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705-4766-84F6-C872D7CE3B59}"/>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Pivot!$A$50:$A$53</c:f>
              <c:strCache>
                <c:ptCount val="3"/>
                <c:pt idx="0">
                  <c:v>Ella </c:v>
                </c:pt>
                <c:pt idx="1">
                  <c:v>Racheal </c:v>
                </c:pt>
                <c:pt idx="2">
                  <c:v>Ross</c:v>
                </c:pt>
              </c:strCache>
            </c:strRef>
          </c:cat>
          <c:val>
            <c:numRef>
              <c:f>Pivot!$B$50:$B$53</c:f>
              <c:numCache>
                <c:formatCode>_(* #,##0_);_(* \(#,##0\);_(* "-"??_);_(@_)</c:formatCode>
                <c:ptCount val="3"/>
                <c:pt idx="0">
                  <c:v>644555</c:v>
                </c:pt>
                <c:pt idx="1">
                  <c:v>652311</c:v>
                </c:pt>
                <c:pt idx="2">
                  <c:v>1211509</c:v>
                </c:pt>
              </c:numCache>
            </c:numRef>
          </c:val>
          <c:extLst>
            <c:ext xmlns:c16="http://schemas.microsoft.com/office/drawing/2014/chart" uri="{C3380CC4-5D6E-409C-BE32-E72D297353CC}">
              <c16:uniqueId val="{00000006-9705-4766-84F6-C872D7CE3B59}"/>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Top 5 customers by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4FC4F7"/>
              </a:solidFill>
              <a:ln w="19050">
                <a:solidFill>
                  <a:schemeClr val="lt1"/>
                </a:solidFill>
              </a:ln>
              <a:effectLst/>
            </c:spPr>
            <c:extLst>
              <c:ext xmlns:c16="http://schemas.microsoft.com/office/drawing/2014/chart" uri="{C3380CC4-5D6E-409C-BE32-E72D297353CC}">
                <c16:uniqueId val="{00000001-56FB-4696-B01D-67190BCD17D7}"/>
              </c:ext>
            </c:extLst>
          </c:dPt>
          <c:dPt>
            <c:idx val="1"/>
            <c:bubble3D val="0"/>
            <c:spPr>
              <a:solidFill>
                <a:srgbClr val="FC7500"/>
              </a:solidFill>
              <a:ln w="19050">
                <a:solidFill>
                  <a:schemeClr val="lt1"/>
                </a:solidFill>
              </a:ln>
              <a:effectLst/>
            </c:spPr>
            <c:extLst>
              <c:ext xmlns:c16="http://schemas.microsoft.com/office/drawing/2014/chart" uri="{C3380CC4-5D6E-409C-BE32-E72D297353CC}">
                <c16:uniqueId val="{00000003-56FB-4696-B01D-67190BCD17D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Pivot!$C$64:$C$65</c:f>
              <c:strCache>
                <c:ptCount val="2"/>
                <c:pt idx="0">
                  <c:v>Top 5 customers by revenue</c:v>
                </c:pt>
                <c:pt idx="1">
                  <c:v>Others % sales</c:v>
                </c:pt>
              </c:strCache>
            </c:strRef>
          </c:cat>
          <c:val>
            <c:numRef>
              <c:f>Pivot!$D$64:$D$65</c:f>
              <c:numCache>
                <c:formatCode>0%</c:formatCode>
                <c:ptCount val="2"/>
                <c:pt idx="0">
                  <c:v>0.39199524541775821</c:v>
                </c:pt>
                <c:pt idx="1">
                  <c:v>0.60800475458224179</c:v>
                </c:pt>
              </c:numCache>
            </c:numRef>
          </c:val>
          <c:extLst>
            <c:ext xmlns:c16="http://schemas.microsoft.com/office/drawing/2014/chart" uri="{C3380CC4-5D6E-409C-BE32-E72D297353CC}">
              <c16:uniqueId val="{00000004-56FB-4696-B01D-67190BCD17D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 Dashboard Excel Template - HighRadius (1).xlsx]Pivot!PivotTable18</c:name>
    <c:fmtId val="1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Top 5 customers by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4FC4F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Pivot!$B$63</c:f>
              <c:strCache>
                <c:ptCount val="1"/>
                <c:pt idx="0">
                  <c:v>Total</c:v>
                </c:pt>
              </c:strCache>
            </c:strRef>
          </c:tx>
          <c:spPr>
            <a:solidFill>
              <a:srgbClr val="4FC4F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Pivot!$A$64:$A$69</c:f>
              <c:strCache>
                <c:ptCount val="5"/>
                <c:pt idx="0">
                  <c:v>D</c:v>
                </c:pt>
                <c:pt idx="1">
                  <c:v>R</c:v>
                </c:pt>
                <c:pt idx="2">
                  <c:v>A</c:v>
                </c:pt>
                <c:pt idx="3">
                  <c:v>Y</c:v>
                </c:pt>
                <c:pt idx="4">
                  <c:v>Q</c:v>
                </c:pt>
              </c:strCache>
            </c:strRef>
          </c:cat>
          <c:val>
            <c:numRef>
              <c:f>Pivot!$B$64:$B$69</c:f>
              <c:numCache>
                <c:formatCode>_(* #,##0_);_(* \(#,##0\);_(* "-"??_);_(@_)</c:formatCode>
                <c:ptCount val="5"/>
                <c:pt idx="0">
                  <c:v>980000</c:v>
                </c:pt>
                <c:pt idx="1">
                  <c:v>979841</c:v>
                </c:pt>
                <c:pt idx="2">
                  <c:v>744193</c:v>
                </c:pt>
                <c:pt idx="3">
                  <c:v>584514</c:v>
                </c:pt>
                <c:pt idx="4">
                  <c:v>584425</c:v>
                </c:pt>
              </c:numCache>
            </c:numRef>
          </c:val>
          <c:extLst>
            <c:ext xmlns:c16="http://schemas.microsoft.com/office/drawing/2014/chart" uri="{C3380CC4-5D6E-409C-BE32-E72D297353CC}">
              <c16:uniqueId val="{00000000-9C95-4653-A9B0-9AC114C15178}"/>
            </c:ext>
          </c:extLst>
        </c:ser>
        <c:dLbls>
          <c:showLegendKey val="0"/>
          <c:showVal val="0"/>
          <c:showCatName val="0"/>
          <c:showSerName val="0"/>
          <c:showPercent val="0"/>
          <c:showBubbleSize val="0"/>
        </c:dLbls>
        <c:gapWidth val="182"/>
        <c:axId val="729588352"/>
        <c:axId val="729594176"/>
      </c:barChart>
      <c:catAx>
        <c:axId val="72958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29594176"/>
        <c:crosses val="autoZero"/>
        <c:auto val="1"/>
        <c:lblAlgn val="ctr"/>
        <c:lblOffset val="100"/>
        <c:noMultiLvlLbl val="0"/>
      </c:catAx>
      <c:valAx>
        <c:axId val="729594176"/>
        <c:scaling>
          <c:orientation val="minMax"/>
        </c:scaling>
        <c:delete val="1"/>
        <c:axPos val="b"/>
        <c:numFmt formatCode="_(* #,##0_);_(* \(#,##0\);_(* &quot;-&quot;??_);_(@_)" sourceLinked="1"/>
        <c:majorTickMark val="none"/>
        <c:minorTickMark val="none"/>
        <c:tickLblPos val="nextTo"/>
        <c:crossAx val="729588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[AR Dashboard Excel Template - HighRadius (1).xlsx]Pivot!PivotTable5</c:name>
    <c:fmtId val="16"/>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rgbClr val="4FC4F7"/>
          </a:solidFill>
          <a:ln>
            <a:noFill/>
          </a:ln>
          <a:effectLst/>
        </c:spPr>
        <c:marker>
          <c:symbol val="none"/>
        </c:marker>
      </c:pivotFmt>
      <c:pivotFmt>
        <c:idx val="9"/>
        <c:spPr>
          <a:solidFill>
            <a:srgbClr val="FC7500"/>
          </a:solidFill>
          <a:ln>
            <a:noFill/>
          </a:ln>
          <a:effectLst/>
        </c:spPr>
        <c:marker>
          <c:symbol val="none"/>
        </c:marker>
      </c:pivotFmt>
      <c:pivotFmt>
        <c:idx val="10"/>
        <c:spPr>
          <a:solidFill>
            <a:srgbClr val="A5A5A5"/>
          </a:solidFill>
          <a:ln>
            <a:noFill/>
          </a:ln>
          <a:effectLst/>
        </c:spPr>
        <c:marker>
          <c:symbol val="none"/>
        </c:marker>
      </c:pivotFmt>
      <c:pivotFmt>
        <c:idx val="11"/>
        <c:spPr>
          <a:solidFill>
            <a:schemeClr val="accent1"/>
          </a:solidFill>
          <a:ln>
            <a:noFill/>
          </a:ln>
          <a:effectLst/>
        </c:spPr>
        <c:marker>
          <c:symbol val="none"/>
        </c:marker>
      </c:pivotFmt>
    </c:pivotFmts>
    <c:plotArea>
      <c:layout>
        <c:manualLayout>
          <c:layoutTarget val="inner"/>
          <c:xMode val="edge"/>
          <c:yMode val="edge"/>
          <c:x val="0.11222347656452962"/>
          <c:y val="5.0925925925925923E-2"/>
          <c:w val="0.83736978588534261"/>
          <c:h val="0.62827974628171479"/>
        </c:manualLayout>
      </c:layout>
      <c:barChart>
        <c:barDir val="col"/>
        <c:grouping val="clustered"/>
        <c:varyColors val="0"/>
        <c:ser>
          <c:idx val="0"/>
          <c:order val="0"/>
          <c:tx>
            <c:strRef>
              <c:f>Pivot!$B$3</c:f>
              <c:strCache>
                <c:ptCount val="1"/>
                <c:pt idx="0">
                  <c:v>Total Invoice Amount</c:v>
                </c:pt>
              </c:strCache>
            </c:strRef>
          </c:tx>
          <c:spPr>
            <a:solidFill>
              <a:srgbClr val="4FC4F7"/>
            </a:solidFill>
            <a:ln>
              <a:noFill/>
            </a:ln>
            <a:effectLst/>
          </c:spPr>
          <c:invertIfNegative val="0"/>
          <c:cat>
            <c:multiLvlStrRef>
              <c:f>Pivot!$A$4:$A$20</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February</c:v>
                  </c:pt>
                </c:lvl>
                <c:lvl>
                  <c:pt idx="0">
                    <c:v>2021</c:v>
                  </c:pt>
                  <c:pt idx="12">
                    <c:v>2022</c:v>
                  </c:pt>
                </c:lvl>
              </c:multiLvlStrCache>
            </c:multiLvlStrRef>
          </c:cat>
          <c:val>
            <c:numRef>
              <c:f>Pivot!$B$4:$B$20</c:f>
              <c:numCache>
                <c:formatCode>General</c:formatCode>
                <c:ptCount val="14"/>
                <c:pt idx="0">
                  <c:v>902200</c:v>
                </c:pt>
                <c:pt idx="1">
                  <c:v>900000</c:v>
                </c:pt>
                <c:pt idx="2">
                  <c:v>250000</c:v>
                </c:pt>
                <c:pt idx="3">
                  <c:v>450000</c:v>
                </c:pt>
                <c:pt idx="4">
                  <c:v>590000</c:v>
                </c:pt>
                <c:pt idx="5">
                  <c:v>978341</c:v>
                </c:pt>
                <c:pt idx="6">
                  <c:v>1564266</c:v>
                </c:pt>
                <c:pt idx="7">
                  <c:v>991961</c:v>
                </c:pt>
                <c:pt idx="8">
                  <c:v>666938</c:v>
                </c:pt>
                <c:pt idx="9">
                  <c:v>1038713</c:v>
                </c:pt>
                <c:pt idx="10">
                  <c:v>698734</c:v>
                </c:pt>
                <c:pt idx="11">
                  <c:v>370000</c:v>
                </c:pt>
                <c:pt idx="12">
                  <c:v>244000</c:v>
                </c:pt>
                <c:pt idx="13">
                  <c:v>235000</c:v>
                </c:pt>
              </c:numCache>
            </c:numRef>
          </c:val>
          <c:extLst>
            <c:ext xmlns:c16="http://schemas.microsoft.com/office/drawing/2014/chart" uri="{C3380CC4-5D6E-409C-BE32-E72D297353CC}">
              <c16:uniqueId val="{00000000-1CE6-430F-A63A-09548069505F}"/>
            </c:ext>
          </c:extLst>
        </c:ser>
        <c:ser>
          <c:idx val="1"/>
          <c:order val="1"/>
          <c:tx>
            <c:strRef>
              <c:f>Pivot!$C$3</c:f>
              <c:strCache>
                <c:ptCount val="1"/>
                <c:pt idx="0">
                  <c:v>Total Outstanding Amount</c:v>
                </c:pt>
              </c:strCache>
            </c:strRef>
          </c:tx>
          <c:spPr>
            <a:solidFill>
              <a:srgbClr val="FC7500"/>
            </a:solidFill>
            <a:ln>
              <a:noFill/>
            </a:ln>
            <a:effectLst/>
          </c:spPr>
          <c:invertIfNegative val="0"/>
          <c:cat>
            <c:multiLvlStrRef>
              <c:f>Pivot!$A$4:$A$20</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February</c:v>
                  </c:pt>
                </c:lvl>
                <c:lvl>
                  <c:pt idx="0">
                    <c:v>2021</c:v>
                  </c:pt>
                  <c:pt idx="12">
                    <c:v>2022</c:v>
                  </c:pt>
                </c:lvl>
              </c:multiLvlStrCache>
            </c:multiLvlStrRef>
          </c:cat>
          <c:val>
            <c:numRef>
              <c:f>Pivot!$C$4:$C$20</c:f>
              <c:numCache>
                <c:formatCode>General</c:formatCode>
                <c:ptCount val="14"/>
                <c:pt idx="0">
                  <c:v>0</c:v>
                </c:pt>
                <c:pt idx="1">
                  <c:v>20000</c:v>
                </c:pt>
                <c:pt idx="2">
                  <c:v>10000</c:v>
                </c:pt>
                <c:pt idx="3">
                  <c:v>0</c:v>
                </c:pt>
                <c:pt idx="4">
                  <c:v>105000</c:v>
                </c:pt>
                <c:pt idx="5">
                  <c:v>81</c:v>
                </c:pt>
                <c:pt idx="6">
                  <c:v>384266</c:v>
                </c:pt>
                <c:pt idx="7">
                  <c:v>0</c:v>
                </c:pt>
                <c:pt idx="8">
                  <c:v>197819</c:v>
                </c:pt>
                <c:pt idx="9">
                  <c:v>563475</c:v>
                </c:pt>
                <c:pt idx="10">
                  <c:v>668734</c:v>
                </c:pt>
                <c:pt idx="11">
                  <c:v>370000</c:v>
                </c:pt>
                <c:pt idx="12">
                  <c:v>144000</c:v>
                </c:pt>
                <c:pt idx="13">
                  <c:v>190000</c:v>
                </c:pt>
              </c:numCache>
            </c:numRef>
          </c:val>
          <c:extLst>
            <c:ext xmlns:c16="http://schemas.microsoft.com/office/drawing/2014/chart" uri="{C3380CC4-5D6E-409C-BE32-E72D297353CC}">
              <c16:uniqueId val="{00000001-1CE6-430F-A63A-09548069505F}"/>
            </c:ext>
          </c:extLst>
        </c:ser>
        <c:ser>
          <c:idx val="2"/>
          <c:order val="2"/>
          <c:tx>
            <c:strRef>
              <c:f>Pivot!$D$3</c:f>
              <c:strCache>
                <c:ptCount val="1"/>
                <c:pt idx="0">
                  <c:v>Total Overdue Amount</c:v>
                </c:pt>
              </c:strCache>
            </c:strRef>
          </c:tx>
          <c:spPr>
            <a:solidFill>
              <a:srgbClr val="A5A5A5"/>
            </a:solidFill>
            <a:ln>
              <a:noFill/>
            </a:ln>
            <a:effectLst/>
          </c:spPr>
          <c:invertIfNegative val="0"/>
          <c:cat>
            <c:multiLvlStrRef>
              <c:f>Pivot!$A$4:$A$20</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February</c:v>
                  </c:pt>
                </c:lvl>
                <c:lvl>
                  <c:pt idx="0">
                    <c:v>2021</c:v>
                  </c:pt>
                  <c:pt idx="12">
                    <c:v>2022</c:v>
                  </c:pt>
                </c:lvl>
              </c:multiLvlStrCache>
            </c:multiLvlStrRef>
          </c:cat>
          <c:val>
            <c:numRef>
              <c:f>Pivot!$D$4:$D$20</c:f>
              <c:numCache>
                <c:formatCode>General</c:formatCode>
                <c:ptCount val="14"/>
                <c:pt idx="0">
                  <c:v>0</c:v>
                </c:pt>
                <c:pt idx="1">
                  <c:v>20000</c:v>
                </c:pt>
                <c:pt idx="2">
                  <c:v>10000</c:v>
                </c:pt>
                <c:pt idx="3">
                  <c:v>0</c:v>
                </c:pt>
                <c:pt idx="4">
                  <c:v>105000</c:v>
                </c:pt>
                <c:pt idx="5">
                  <c:v>81</c:v>
                </c:pt>
                <c:pt idx="6">
                  <c:v>384266</c:v>
                </c:pt>
                <c:pt idx="7">
                  <c:v>0</c:v>
                </c:pt>
                <c:pt idx="8">
                  <c:v>197819</c:v>
                </c:pt>
                <c:pt idx="9">
                  <c:v>563475</c:v>
                </c:pt>
                <c:pt idx="10">
                  <c:v>668734</c:v>
                </c:pt>
                <c:pt idx="11">
                  <c:v>370000</c:v>
                </c:pt>
                <c:pt idx="12">
                  <c:v>144000</c:v>
                </c:pt>
                <c:pt idx="13">
                  <c:v>45000</c:v>
                </c:pt>
              </c:numCache>
            </c:numRef>
          </c:val>
          <c:extLst>
            <c:ext xmlns:c16="http://schemas.microsoft.com/office/drawing/2014/chart" uri="{C3380CC4-5D6E-409C-BE32-E72D297353CC}">
              <c16:uniqueId val="{00000002-1CE6-430F-A63A-09548069505F}"/>
            </c:ext>
          </c:extLst>
        </c:ser>
        <c:ser>
          <c:idx val="3"/>
          <c:order val="3"/>
          <c:tx>
            <c:strRef>
              <c:f>Pivot!$E$3</c:f>
              <c:strCache>
                <c:ptCount val="1"/>
                <c:pt idx="0">
                  <c:v>Sum of Field4</c:v>
                </c:pt>
              </c:strCache>
            </c:strRef>
          </c:tx>
          <c:spPr>
            <a:solidFill>
              <a:schemeClr val="accent4"/>
            </a:solidFill>
            <a:ln>
              <a:noFill/>
            </a:ln>
            <a:effectLst/>
          </c:spPr>
          <c:invertIfNegative val="0"/>
          <c:cat>
            <c:multiLvlStrRef>
              <c:f>Pivot!$A$4:$A$20</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February</c:v>
                  </c:pt>
                </c:lvl>
                <c:lvl>
                  <c:pt idx="0">
                    <c:v>2021</c:v>
                  </c:pt>
                  <c:pt idx="12">
                    <c:v>2022</c:v>
                  </c:pt>
                </c:lvl>
              </c:multiLvlStrCache>
            </c:multiLvlStrRef>
          </c:cat>
          <c:val>
            <c:numRef>
              <c:f>Pivot!$E$4:$E$20</c:f>
              <c:numCache>
                <c:formatCode>General</c:formatCode>
                <c:ptCount val="14"/>
                <c:pt idx="0">
                  <c:v>0</c:v>
                </c:pt>
                <c:pt idx="1">
                  <c:v>2.2222222222222223E-2</c:v>
                </c:pt>
                <c:pt idx="2">
                  <c:v>0.04</c:v>
                </c:pt>
                <c:pt idx="3">
                  <c:v>0</c:v>
                </c:pt>
                <c:pt idx="4">
                  <c:v>0.17796610169491525</c:v>
                </c:pt>
                <c:pt idx="5">
                  <c:v>8.2793218315495312E-5</c:v>
                </c:pt>
                <c:pt idx="6">
                  <c:v>0.24565259361259531</c:v>
                </c:pt>
                <c:pt idx="7">
                  <c:v>0</c:v>
                </c:pt>
                <c:pt idx="8">
                  <c:v>0.29660778063328225</c:v>
                </c:pt>
                <c:pt idx="9">
                  <c:v>0.54247419643347106</c:v>
                </c:pt>
                <c:pt idx="10">
                  <c:v>0.95706520650204507</c:v>
                </c:pt>
                <c:pt idx="11">
                  <c:v>1</c:v>
                </c:pt>
                <c:pt idx="12">
                  <c:v>0.5901639344262295</c:v>
                </c:pt>
                <c:pt idx="13">
                  <c:v>0.19148936170212766</c:v>
                </c:pt>
              </c:numCache>
            </c:numRef>
          </c:val>
          <c:extLst>
            <c:ext xmlns:c16="http://schemas.microsoft.com/office/drawing/2014/chart" uri="{C3380CC4-5D6E-409C-BE32-E72D297353CC}">
              <c16:uniqueId val="{00000003-1CE6-430F-A63A-09548069505F}"/>
            </c:ext>
          </c:extLst>
        </c:ser>
        <c:dLbls>
          <c:showLegendKey val="0"/>
          <c:showVal val="0"/>
          <c:showCatName val="0"/>
          <c:showSerName val="0"/>
          <c:showPercent val="0"/>
          <c:showBubbleSize val="0"/>
        </c:dLbls>
        <c:gapWidth val="219"/>
        <c:overlap val="-27"/>
        <c:axId val="1981483296"/>
        <c:axId val="1981484960"/>
      </c:barChart>
      <c:catAx>
        <c:axId val="198148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1484960"/>
        <c:crosses val="autoZero"/>
        <c:auto val="1"/>
        <c:lblAlgn val="ctr"/>
        <c:lblOffset val="100"/>
        <c:noMultiLvlLbl val="0"/>
      </c:catAx>
      <c:valAx>
        <c:axId val="1981484960"/>
        <c:scaling>
          <c:orientation val="minMax"/>
          <c:max val="180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81483296"/>
        <c:crosses val="autoZero"/>
        <c:crossBetween val="between"/>
        <c:majorUnit val="300000"/>
        <c:minorUnit val="40000"/>
      </c:valAx>
      <c:spPr>
        <a:noFill/>
        <a:ln>
          <a:noFill/>
        </a:ln>
        <a:effectLst/>
      </c:spPr>
    </c:plotArea>
    <c:legend>
      <c:legendPos val="r"/>
      <c:legendEntry>
        <c:idx val="3"/>
        <c:delete val="1"/>
      </c:legendEntry>
      <c:layout>
        <c:manualLayout>
          <c:xMode val="edge"/>
          <c:yMode val="edge"/>
          <c:x val="0.1180616155328653"/>
          <c:y val="0.79745261009040536"/>
          <c:w val="0.73666948500063778"/>
          <c:h val="0.2008256780402449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radiusone.highradius.com/" TargetMode="External"/><Relationship Id="rId2" Type="http://schemas.openxmlformats.org/officeDocument/2006/relationships/image" Target="../media/image1.PNG"/><Relationship Id="rId1" Type="http://schemas.openxmlformats.org/officeDocument/2006/relationships/hyperlink" Target="http://www.highradius.com" TargetMode="External"/><Relationship Id="rId6" Type="http://schemas.openxmlformats.org/officeDocument/2006/relationships/hyperlink" Target="#'Invoice Data'!A1"/><Relationship Id="rId5" Type="http://schemas.openxmlformats.org/officeDocument/2006/relationships/hyperlink" Target="#'AR Dashboard'!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hyperlink" Target="#'Invoice Data'!A1"/><Relationship Id="rId3" Type="http://schemas.openxmlformats.org/officeDocument/2006/relationships/image" Target="../media/image1.PNG"/><Relationship Id="rId7" Type="http://schemas.openxmlformats.org/officeDocument/2006/relationships/chart" Target="../charts/chart5.xml"/><Relationship Id="rId12" Type="http://schemas.openxmlformats.org/officeDocument/2006/relationships/chart" Target="../charts/chart9.xml"/><Relationship Id="rId2" Type="http://schemas.openxmlformats.org/officeDocument/2006/relationships/hyperlink" Target="http://www.highradius.com" TargetMode="External"/><Relationship Id="rId1" Type="http://schemas.openxmlformats.org/officeDocument/2006/relationships/chart" Target="../charts/chart1.xml"/><Relationship Id="rId6" Type="http://schemas.openxmlformats.org/officeDocument/2006/relationships/chart" Target="../charts/chart4.xml"/><Relationship Id="rId11" Type="http://schemas.openxmlformats.org/officeDocument/2006/relationships/chart" Target="../charts/chart8.xml"/><Relationship Id="rId5" Type="http://schemas.openxmlformats.org/officeDocument/2006/relationships/chart" Target="../charts/chart3.xml"/><Relationship Id="rId10" Type="http://schemas.openxmlformats.org/officeDocument/2006/relationships/chart" Target="../charts/chart7.xml"/><Relationship Id="rId4" Type="http://schemas.openxmlformats.org/officeDocument/2006/relationships/chart" Target="../charts/chart2.xml"/><Relationship Id="rId9" Type="http://schemas.openxmlformats.org/officeDocument/2006/relationships/hyperlink" Target="https://radiusone.highradius.com/demo" TargetMode="External"/><Relationship Id="rId14" Type="http://schemas.openxmlformats.org/officeDocument/2006/relationships/hyperlink" Target="#Resources!A1"/></Relationships>
</file>

<file path=xl/drawings/_rels/drawing3.xml.rels><?xml version="1.0" encoding="UTF-8" standalone="yes"?>
<Relationships xmlns="http://schemas.openxmlformats.org/package/2006/relationships"><Relationship Id="rId3" Type="http://schemas.openxmlformats.org/officeDocument/2006/relationships/hyperlink" Target="http://www.highradius.com" TargetMode="External"/><Relationship Id="rId2" Type="http://schemas.openxmlformats.org/officeDocument/2006/relationships/hyperlink" Target="#Welcome!A13"/><Relationship Id="rId1" Type="http://schemas.openxmlformats.org/officeDocument/2006/relationships/hyperlink" Target="#'AR Dashboard'!A1"/><Relationship Id="rId5" Type="http://schemas.openxmlformats.org/officeDocument/2006/relationships/hyperlink" Target="#Resources!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http://www.highradius.com" TargetMode="External"/><Relationship Id="rId2" Type="http://schemas.openxmlformats.org/officeDocument/2006/relationships/hyperlink" Target="#Welcome!A13"/><Relationship Id="rId1" Type="http://schemas.openxmlformats.org/officeDocument/2006/relationships/hyperlink" Target="#'AR Dashboard'!A1"/><Relationship Id="rId6" Type="http://schemas.openxmlformats.org/officeDocument/2006/relationships/hyperlink" Target="#'Invoice Data'!A1"/><Relationship Id="rId5" Type="http://schemas.openxmlformats.org/officeDocument/2006/relationships/image" Target="../media/image3.jpe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234950</xdr:colOff>
      <xdr:row>0</xdr:row>
      <xdr:rowOff>6350</xdr:rowOff>
    </xdr:from>
    <xdr:to>
      <xdr:col>3</xdr:col>
      <xdr:colOff>266778</xdr:colOff>
      <xdr:row>2</xdr:row>
      <xdr:rowOff>57172</xdr:rowOff>
    </xdr:to>
    <xdr:pic>
      <xdr:nvPicPr>
        <xdr:cNvPr id="2" name="Picture 1">
          <a:hlinkClick xmlns:r="http://schemas.openxmlformats.org/officeDocument/2006/relationships" r:id="rId1"/>
          <a:extLst>
            <a:ext uri="{FF2B5EF4-FFF2-40B4-BE49-F238E27FC236}">
              <a16:creationId xmlns:a16="http://schemas.microsoft.com/office/drawing/2014/main" id="{F4A9508E-A9CD-4141-83F8-8A589744B18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4950" y="6350"/>
          <a:ext cx="1511378" cy="419122"/>
        </a:xfrm>
        <a:prstGeom prst="rect">
          <a:avLst/>
        </a:prstGeom>
      </xdr:spPr>
    </xdr:pic>
    <xdr:clientData/>
  </xdr:twoCellAnchor>
  <xdr:twoCellAnchor>
    <xdr:from>
      <xdr:col>0</xdr:col>
      <xdr:colOff>158750</xdr:colOff>
      <xdr:row>11</xdr:row>
      <xdr:rowOff>0</xdr:rowOff>
    </xdr:from>
    <xdr:to>
      <xdr:col>9</xdr:col>
      <xdr:colOff>165100</xdr:colOff>
      <xdr:row>26</xdr:row>
      <xdr:rowOff>76200</xdr:rowOff>
    </xdr:to>
    <xdr:sp macro="" textlink="">
      <xdr:nvSpPr>
        <xdr:cNvPr id="3" name="Rectangle 2">
          <a:extLst>
            <a:ext uri="{FF2B5EF4-FFF2-40B4-BE49-F238E27FC236}">
              <a16:creationId xmlns:a16="http://schemas.microsoft.com/office/drawing/2014/main" id="{BB525C52-49B4-497F-BA34-5BA04E1259B7}"/>
            </a:ext>
          </a:extLst>
        </xdr:cNvPr>
        <xdr:cNvSpPr/>
      </xdr:nvSpPr>
      <xdr:spPr>
        <a:xfrm>
          <a:off x="158750" y="1568450"/>
          <a:ext cx="5143500" cy="16002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488950</xdr:colOff>
      <xdr:row>6</xdr:row>
      <xdr:rowOff>31750</xdr:rowOff>
    </xdr:from>
    <xdr:to>
      <xdr:col>21</xdr:col>
      <xdr:colOff>109793</xdr:colOff>
      <xdr:row>20</xdr:row>
      <xdr:rowOff>6350</xdr:rowOff>
    </xdr:to>
    <xdr:pic>
      <xdr:nvPicPr>
        <xdr:cNvPr id="4" name="Picture 3">
          <a:hlinkClick xmlns:r="http://schemas.openxmlformats.org/officeDocument/2006/relationships" r:id="rId3"/>
          <a:extLst>
            <a:ext uri="{FF2B5EF4-FFF2-40B4-BE49-F238E27FC236}">
              <a16:creationId xmlns:a16="http://schemas.microsoft.com/office/drawing/2014/main" id="{B366912C-9A9C-4DF9-9799-99FA6878F8FA}"/>
            </a:ext>
          </a:extLst>
        </xdr:cNvPr>
        <xdr:cNvPicPr>
          <a:picLocks noChangeAspect="1"/>
        </xdr:cNvPicPr>
      </xdr:nvPicPr>
      <xdr:blipFill>
        <a:blip xmlns:r="http://schemas.openxmlformats.org/officeDocument/2006/relationships" r:embed="rId4"/>
        <a:stretch>
          <a:fillRect/>
        </a:stretch>
      </xdr:blipFill>
      <xdr:spPr>
        <a:xfrm>
          <a:off x="5613400" y="1155700"/>
          <a:ext cx="6936043" cy="2654300"/>
        </a:xfrm>
        <a:prstGeom prst="rect">
          <a:avLst/>
        </a:prstGeom>
      </xdr:spPr>
    </xdr:pic>
    <xdr:clientData/>
  </xdr:twoCellAnchor>
  <xdr:twoCellAnchor>
    <xdr:from>
      <xdr:col>9</xdr:col>
      <xdr:colOff>431800</xdr:colOff>
      <xdr:row>0</xdr:row>
      <xdr:rowOff>31750</xdr:rowOff>
    </xdr:from>
    <xdr:to>
      <xdr:col>9</xdr:col>
      <xdr:colOff>438150</xdr:colOff>
      <xdr:row>49</xdr:row>
      <xdr:rowOff>50800</xdr:rowOff>
    </xdr:to>
    <xdr:cxnSp macro="">
      <xdr:nvCxnSpPr>
        <xdr:cNvPr id="5" name="Straight Connector 4">
          <a:extLst>
            <a:ext uri="{FF2B5EF4-FFF2-40B4-BE49-F238E27FC236}">
              <a16:creationId xmlns:a16="http://schemas.microsoft.com/office/drawing/2014/main" id="{A0602664-17EE-4877-B962-C57682ECC9D7}"/>
            </a:ext>
          </a:extLst>
        </xdr:cNvPr>
        <xdr:cNvCxnSpPr/>
      </xdr:nvCxnSpPr>
      <xdr:spPr>
        <a:xfrm flipH="1">
          <a:off x="5568950" y="31750"/>
          <a:ext cx="6350" cy="7346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xdr:colOff>
      <xdr:row>9</xdr:row>
      <xdr:rowOff>0</xdr:rowOff>
    </xdr:from>
    <xdr:to>
      <xdr:col>5</xdr:col>
      <xdr:colOff>127001</xdr:colOff>
      <xdr:row>10</xdr:row>
      <xdr:rowOff>25400</xdr:rowOff>
    </xdr:to>
    <xdr:sp macro="" textlink="">
      <xdr:nvSpPr>
        <xdr:cNvPr id="14" name="Rectangle: Rounded Corners 13">
          <a:hlinkClick xmlns:r="http://schemas.openxmlformats.org/officeDocument/2006/relationships" r:id="rId5"/>
          <a:extLst>
            <a:ext uri="{FF2B5EF4-FFF2-40B4-BE49-F238E27FC236}">
              <a16:creationId xmlns:a16="http://schemas.microsoft.com/office/drawing/2014/main" id="{B772B012-12A3-41B6-83DD-5E49B9C4FDCA}"/>
            </a:ext>
          </a:extLst>
        </xdr:cNvPr>
        <xdr:cNvSpPr/>
      </xdr:nvSpPr>
      <xdr:spPr>
        <a:xfrm>
          <a:off x="7575551" y="368300"/>
          <a:ext cx="1346200" cy="241300"/>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AR Dashboard</a:t>
          </a:r>
        </a:p>
      </xdr:txBody>
    </xdr:sp>
    <xdr:clientData/>
  </xdr:twoCellAnchor>
  <xdr:twoCellAnchor>
    <xdr:from>
      <xdr:col>5</xdr:col>
      <xdr:colOff>412750</xdr:colOff>
      <xdr:row>9</xdr:row>
      <xdr:rowOff>6350</xdr:rowOff>
    </xdr:from>
    <xdr:to>
      <xdr:col>7</xdr:col>
      <xdr:colOff>539750</xdr:colOff>
      <xdr:row>10</xdr:row>
      <xdr:rowOff>0</xdr:rowOff>
    </xdr:to>
    <xdr:sp macro="" textlink="">
      <xdr:nvSpPr>
        <xdr:cNvPr id="15" name="Rectangle: Rounded Corners 14">
          <a:hlinkClick xmlns:r="http://schemas.openxmlformats.org/officeDocument/2006/relationships" r:id="rId6"/>
          <a:extLst>
            <a:ext uri="{FF2B5EF4-FFF2-40B4-BE49-F238E27FC236}">
              <a16:creationId xmlns:a16="http://schemas.microsoft.com/office/drawing/2014/main" id="{94AA5EAB-BD18-4627-AC85-BE2CB0300448}"/>
            </a:ext>
          </a:extLst>
        </xdr:cNvPr>
        <xdr:cNvSpPr/>
      </xdr:nvSpPr>
      <xdr:spPr>
        <a:xfrm>
          <a:off x="3111500" y="1657350"/>
          <a:ext cx="1346200" cy="209550"/>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Invoice Data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290286</xdr:colOff>
      <xdr:row>2</xdr:row>
      <xdr:rowOff>163285</xdr:rowOff>
    </xdr:from>
    <xdr:to>
      <xdr:col>30</xdr:col>
      <xdr:colOff>562428</xdr:colOff>
      <xdr:row>18</xdr:row>
      <xdr:rowOff>3628</xdr:rowOff>
    </xdr:to>
    <xdr:graphicFrame macro="">
      <xdr:nvGraphicFramePr>
        <xdr:cNvPr id="38" name="Chart 37">
          <a:extLst>
            <a:ext uri="{FF2B5EF4-FFF2-40B4-BE49-F238E27FC236}">
              <a16:creationId xmlns:a16="http://schemas.microsoft.com/office/drawing/2014/main" id="{962982A9-5166-46B2-AE68-2008A78D5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27214</xdr:colOff>
      <xdr:row>0</xdr:row>
      <xdr:rowOff>27214</xdr:rowOff>
    </xdr:from>
    <xdr:to>
      <xdr:col>4</xdr:col>
      <xdr:colOff>0</xdr:colOff>
      <xdr:row>3</xdr:row>
      <xdr:rowOff>154214</xdr:rowOff>
    </xdr:to>
    <xdr:pic>
      <xdr:nvPicPr>
        <xdr:cNvPr id="7" name="Picture 6">
          <a:hlinkClick xmlns:r="http://schemas.openxmlformats.org/officeDocument/2006/relationships" r:id="rId2"/>
          <a:extLst>
            <a:ext uri="{FF2B5EF4-FFF2-40B4-BE49-F238E27FC236}">
              <a16:creationId xmlns:a16="http://schemas.microsoft.com/office/drawing/2014/main" id="{F50FBE0A-FFBF-4C69-B410-93656651D68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214" y="27214"/>
          <a:ext cx="2122715" cy="698500"/>
        </a:xfrm>
        <a:prstGeom prst="rect">
          <a:avLst/>
        </a:prstGeom>
      </xdr:spPr>
    </xdr:pic>
    <xdr:clientData/>
  </xdr:twoCellAnchor>
  <xdr:twoCellAnchor>
    <xdr:from>
      <xdr:col>6</xdr:col>
      <xdr:colOff>2722</xdr:colOff>
      <xdr:row>4</xdr:row>
      <xdr:rowOff>181428</xdr:rowOff>
    </xdr:from>
    <xdr:to>
      <xdr:col>9</xdr:col>
      <xdr:colOff>462643</xdr:colOff>
      <xdr:row>9</xdr:row>
      <xdr:rowOff>45356</xdr:rowOff>
    </xdr:to>
    <xdr:sp macro="" textlink="">
      <xdr:nvSpPr>
        <xdr:cNvPr id="8" name="Rectangle 7">
          <a:extLst>
            <a:ext uri="{FF2B5EF4-FFF2-40B4-BE49-F238E27FC236}">
              <a16:creationId xmlns:a16="http://schemas.microsoft.com/office/drawing/2014/main" id="{5EE22681-4D4D-463A-949E-CBE1AA7E59AA}"/>
            </a:ext>
          </a:extLst>
        </xdr:cNvPr>
        <xdr:cNvSpPr/>
      </xdr:nvSpPr>
      <xdr:spPr>
        <a:xfrm>
          <a:off x="2569936" y="907142"/>
          <a:ext cx="2283278" cy="771071"/>
        </a:xfrm>
        <a:prstGeom prst="rect">
          <a:avLst/>
        </a:prstGeom>
        <a:noFill/>
        <a:ln w="38100">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4000" b="0" i="0" u="none" strike="noStrike" baseline="0">
              <a:solidFill>
                <a:sysClr val="windowText" lastClr="000000"/>
              </a:solidFill>
              <a:effectLst/>
              <a:ea typeface="+mn-ea"/>
            </a:rPr>
            <a:t> </a:t>
          </a:r>
        </a:p>
      </xdr:txBody>
    </xdr:sp>
    <xdr:clientData/>
  </xdr:twoCellAnchor>
  <xdr:twoCellAnchor>
    <xdr:from>
      <xdr:col>5</xdr:col>
      <xdr:colOff>424544</xdr:colOff>
      <xdr:row>9</xdr:row>
      <xdr:rowOff>143329</xdr:rowOff>
    </xdr:from>
    <xdr:to>
      <xdr:col>9</xdr:col>
      <xdr:colOff>478972</xdr:colOff>
      <xdr:row>11</xdr:row>
      <xdr:rowOff>163286</xdr:rowOff>
    </xdr:to>
    <xdr:sp macro="" textlink="">
      <xdr:nvSpPr>
        <xdr:cNvPr id="9" name="Rectangle 8">
          <a:extLst>
            <a:ext uri="{FF2B5EF4-FFF2-40B4-BE49-F238E27FC236}">
              <a16:creationId xmlns:a16="http://schemas.microsoft.com/office/drawing/2014/main" id="{911B8D58-D041-49E6-8AE0-F97617583E79}"/>
            </a:ext>
          </a:extLst>
        </xdr:cNvPr>
        <xdr:cNvSpPr/>
      </xdr:nvSpPr>
      <xdr:spPr>
        <a:xfrm>
          <a:off x="3034394" y="1616529"/>
          <a:ext cx="2492828" cy="388257"/>
        </a:xfrm>
        <a:prstGeom prst="rect">
          <a:avLst/>
        </a:prstGeom>
        <a:noFill/>
        <a:ln w="19050">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b="0" i="0" u="none" strike="noStrike" baseline="0">
              <a:solidFill>
                <a:sysClr val="windowText" lastClr="000000"/>
              </a:solidFill>
              <a:effectLst/>
              <a:latin typeface="Calibri"/>
              <a:ea typeface="+mn-ea"/>
              <a:cs typeface="Calibri"/>
            </a:rPr>
            <a:t>Total Sales</a:t>
          </a:r>
        </a:p>
      </xdr:txBody>
    </xdr:sp>
    <xdr:clientData/>
  </xdr:twoCellAnchor>
  <xdr:twoCellAnchor>
    <xdr:from>
      <xdr:col>10</xdr:col>
      <xdr:colOff>351064</xdr:colOff>
      <xdr:row>4</xdr:row>
      <xdr:rowOff>162378</xdr:rowOff>
    </xdr:from>
    <xdr:to>
      <xdr:col>14</xdr:col>
      <xdr:colOff>405493</xdr:colOff>
      <xdr:row>9</xdr:row>
      <xdr:rowOff>26306</xdr:rowOff>
    </xdr:to>
    <xdr:sp macro="" textlink="[1]Sheet6!C19">
      <xdr:nvSpPr>
        <xdr:cNvPr id="10" name="Rectangle 9">
          <a:extLst>
            <a:ext uri="{FF2B5EF4-FFF2-40B4-BE49-F238E27FC236}">
              <a16:creationId xmlns:a16="http://schemas.microsoft.com/office/drawing/2014/main" id="{81F38ADE-457D-406F-84F8-F08346BB7F6F}"/>
            </a:ext>
          </a:extLst>
        </xdr:cNvPr>
        <xdr:cNvSpPr/>
      </xdr:nvSpPr>
      <xdr:spPr>
        <a:xfrm>
          <a:off x="5388013" y="711276"/>
          <a:ext cx="2508327" cy="778759"/>
        </a:xfrm>
        <a:prstGeom prst="rect">
          <a:avLst/>
        </a:prstGeom>
        <a:noFill/>
        <a:ln w="38100">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D22D73C-74AA-4EF4-8349-5DF77FE7A5E3}" type="TxLink">
            <a:rPr lang="en-US" sz="4000" b="0" i="0" u="none" strike="noStrike" baseline="0">
              <a:solidFill>
                <a:sysClr val="windowText" lastClr="000000"/>
              </a:solidFill>
              <a:effectLst/>
              <a:latin typeface="Calibri"/>
              <a:ea typeface="+mn-ea"/>
              <a:cs typeface="Calibri"/>
            </a:rPr>
            <a:pPr algn="ctr"/>
            <a:t> </a:t>
          </a:fld>
          <a:endParaRPr lang="en-US" sz="4000" b="0" i="0" u="none" strike="noStrike" baseline="0">
            <a:solidFill>
              <a:sysClr val="windowText" lastClr="000000"/>
            </a:solidFill>
            <a:effectLst/>
            <a:ea typeface="+mn-ea"/>
          </a:endParaRPr>
        </a:p>
      </xdr:txBody>
    </xdr:sp>
    <xdr:clientData/>
  </xdr:twoCellAnchor>
  <xdr:twoCellAnchor>
    <xdr:from>
      <xdr:col>10</xdr:col>
      <xdr:colOff>367393</xdr:colOff>
      <xdr:row>10</xdr:row>
      <xdr:rowOff>1815</xdr:rowOff>
    </xdr:from>
    <xdr:to>
      <xdr:col>14</xdr:col>
      <xdr:colOff>421822</xdr:colOff>
      <xdr:row>12</xdr:row>
      <xdr:rowOff>21772</xdr:rowOff>
    </xdr:to>
    <xdr:sp macro="" textlink="">
      <xdr:nvSpPr>
        <xdr:cNvPr id="11" name="Rectangle 10">
          <a:extLst>
            <a:ext uri="{FF2B5EF4-FFF2-40B4-BE49-F238E27FC236}">
              <a16:creationId xmlns:a16="http://schemas.microsoft.com/office/drawing/2014/main" id="{395EDC31-0122-4FCC-B85F-FB1711370745}"/>
            </a:ext>
          </a:extLst>
        </xdr:cNvPr>
        <xdr:cNvSpPr/>
      </xdr:nvSpPr>
      <xdr:spPr>
        <a:xfrm>
          <a:off x="6009822" y="1634672"/>
          <a:ext cx="2485571" cy="382814"/>
        </a:xfrm>
        <a:prstGeom prst="rect">
          <a:avLst/>
        </a:prstGeom>
        <a:noFill/>
        <a:ln w="19050">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b="0" i="0" u="none" strike="noStrike" baseline="0">
              <a:solidFill>
                <a:sysClr val="windowText" lastClr="000000"/>
              </a:solidFill>
              <a:effectLst/>
              <a:latin typeface="Calibri"/>
              <a:ea typeface="+mn-ea"/>
              <a:cs typeface="Calibri"/>
            </a:rPr>
            <a:t>Accounts Receivable</a:t>
          </a:r>
        </a:p>
      </xdr:txBody>
    </xdr:sp>
    <xdr:clientData/>
  </xdr:twoCellAnchor>
  <xdr:twoCellAnchor>
    <xdr:from>
      <xdr:col>15</xdr:col>
      <xdr:colOff>322036</xdr:colOff>
      <xdr:row>4</xdr:row>
      <xdr:rowOff>160564</xdr:rowOff>
    </xdr:from>
    <xdr:to>
      <xdr:col>19</xdr:col>
      <xdr:colOff>376464</xdr:colOff>
      <xdr:row>9</xdr:row>
      <xdr:rowOff>24492</xdr:rowOff>
    </xdr:to>
    <xdr:sp macro="" textlink="[1]Sheet6!C19">
      <xdr:nvSpPr>
        <xdr:cNvPr id="12" name="Rectangle 11">
          <a:extLst>
            <a:ext uri="{FF2B5EF4-FFF2-40B4-BE49-F238E27FC236}">
              <a16:creationId xmlns:a16="http://schemas.microsoft.com/office/drawing/2014/main" id="{8CF407A0-35B0-4935-90DF-016733732B01}"/>
            </a:ext>
          </a:extLst>
        </xdr:cNvPr>
        <xdr:cNvSpPr/>
      </xdr:nvSpPr>
      <xdr:spPr>
        <a:xfrm>
          <a:off x="8426358" y="709462"/>
          <a:ext cx="2508326" cy="778759"/>
        </a:xfrm>
        <a:prstGeom prst="rect">
          <a:avLst/>
        </a:prstGeom>
        <a:noFill/>
        <a:ln w="38100">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D22D73C-74AA-4EF4-8349-5DF77FE7A5E3}" type="TxLink">
            <a:rPr lang="en-US" sz="4000" b="0" i="0" u="none" strike="noStrike" baseline="0">
              <a:solidFill>
                <a:sysClr val="windowText" lastClr="000000"/>
              </a:solidFill>
              <a:effectLst/>
              <a:latin typeface="Calibri"/>
              <a:ea typeface="+mn-ea"/>
              <a:cs typeface="Calibri"/>
            </a:rPr>
            <a:pPr algn="ctr"/>
            <a:t> </a:t>
          </a:fld>
          <a:endParaRPr lang="en-US" sz="4000" b="0" i="0" u="none" strike="noStrike" baseline="0">
            <a:solidFill>
              <a:sysClr val="windowText" lastClr="000000"/>
            </a:solidFill>
            <a:effectLst/>
            <a:ea typeface="+mn-ea"/>
          </a:endParaRPr>
        </a:p>
      </xdr:txBody>
    </xdr:sp>
    <xdr:clientData/>
  </xdr:twoCellAnchor>
  <xdr:twoCellAnchor>
    <xdr:from>
      <xdr:col>15</xdr:col>
      <xdr:colOff>365580</xdr:colOff>
      <xdr:row>9</xdr:row>
      <xdr:rowOff>163286</xdr:rowOff>
    </xdr:from>
    <xdr:to>
      <xdr:col>19</xdr:col>
      <xdr:colOff>420008</xdr:colOff>
      <xdr:row>12</xdr:row>
      <xdr:rowOff>1815</xdr:rowOff>
    </xdr:to>
    <xdr:sp macro="" textlink="">
      <xdr:nvSpPr>
        <xdr:cNvPr id="13" name="Rectangle 12">
          <a:extLst>
            <a:ext uri="{FF2B5EF4-FFF2-40B4-BE49-F238E27FC236}">
              <a16:creationId xmlns:a16="http://schemas.microsoft.com/office/drawing/2014/main" id="{064C65F4-FBDF-43CC-81AB-70611AAEF565}"/>
            </a:ext>
          </a:extLst>
        </xdr:cNvPr>
        <xdr:cNvSpPr/>
      </xdr:nvSpPr>
      <xdr:spPr>
        <a:xfrm>
          <a:off x="9046937" y="1614715"/>
          <a:ext cx="2485571" cy="382814"/>
        </a:xfrm>
        <a:prstGeom prst="rect">
          <a:avLst/>
        </a:prstGeom>
        <a:noFill/>
        <a:ln w="19050">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b="0" i="0" u="none" strike="noStrike" baseline="0">
              <a:solidFill>
                <a:sysClr val="windowText" lastClr="000000"/>
              </a:solidFill>
              <a:effectLst/>
              <a:latin typeface="Calibri"/>
              <a:ea typeface="+mn-ea"/>
              <a:cs typeface="Calibri"/>
            </a:rPr>
            <a:t>Overdue Receivables</a:t>
          </a:r>
        </a:p>
      </xdr:txBody>
    </xdr:sp>
    <xdr:clientData/>
  </xdr:twoCellAnchor>
  <xdr:twoCellAnchor>
    <xdr:from>
      <xdr:col>20</xdr:col>
      <xdr:colOff>320222</xdr:colOff>
      <xdr:row>4</xdr:row>
      <xdr:rowOff>158749</xdr:rowOff>
    </xdr:from>
    <xdr:to>
      <xdr:col>24</xdr:col>
      <xdr:colOff>374650</xdr:colOff>
      <xdr:row>9</xdr:row>
      <xdr:rowOff>22677</xdr:rowOff>
    </xdr:to>
    <xdr:sp macro="" textlink="[1]Sheet6!C19">
      <xdr:nvSpPr>
        <xdr:cNvPr id="14" name="Rectangle 13">
          <a:extLst>
            <a:ext uri="{FF2B5EF4-FFF2-40B4-BE49-F238E27FC236}">
              <a16:creationId xmlns:a16="http://schemas.microsoft.com/office/drawing/2014/main" id="{2801FD03-7873-4294-8D76-C5237B80700A}"/>
            </a:ext>
          </a:extLst>
        </xdr:cNvPr>
        <xdr:cNvSpPr/>
      </xdr:nvSpPr>
      <xdr:spPr>
        <a:xfrm>
          <a:off x="11491917" y="707647"/>
          <a:ext cx="2508326" cy="778759"/>
        </a:xfrm>
        <a:prstGeom prst="rect">
          <a:avLst/>
        </a:prstGeom>
        <a:noFill/>
        <a:ln w="38100">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D22D73C-74AA-4EF4-8349-5DF77FE7A5E3}" type="TxLink">
            <a:rPr lang="en-US" sz="4000" b="0" i="0" u="none" strike="noStrike" baseline="0">
              <a:solidFill>
                <a:sysClr val="windowText" lastClr="000000"/>
              </a:solidFill>
              <a:effectLst/>
              <a:latin typeface="Calibri"/>
              <a:ea typeface="+mn-ea"/>
              <a:cs typeface="Calibri"/>
            </a:rPr>
            <a:pPr algn="ctr"/>
            <a:t> </a:t>
          </a:fld>
          <a:endParaRPr lang="en-US" sz="4000" b="0" i="0" u="none" strike="noStrike" baseline="0">
            <a:solidFill>
              <a:sysClr val="windowText" lastClr="000000"/>
            </a:solidFill>
            <a:effectLst/>
            <a:ea typeface="+mn-ea"/>
          </a:endParaRPr>
        </a:p>
      </xdr:txBody>
    </xdr:sp>
    <xdr:clientData/>
  </xdr:twoCellAnchor>
  <xdr:twoCellAnchor>
    <xdr:from>
      <xdr:col>20</xdr:col>
      <xdr:colOff>318408</xdr:colOff>
      <xdr:row>9</xdr:row>
      <xdr:rowOff>134258</xdr:rowOff>
    </xdr:from>
    <xdr:to>
      <xdr:col>24</xdr:col>
      <xdr:colOff>372836</xdr:colOff>
      <xdr:row>11</xdr:row>
      <xdr:rowOff>154215</xdr:rowOff>
    </xdr:to>
    <xdr:sp macro="" textlink="">
      <xdr:nvSpPr>
        <xdr:cNvPr id="15" name="Rectangle 14">
          <a:extLst>
            <a:ext uri="{FF2B5EF4-FFF2-40B4-BE49-F238E27FC236}">
              <a16:creationId xmlns:a16="http://schemas.microsoft.com/office/drawing/2014/main" id="{61381015-590C-4854-A28C-1228E883A400}"/>
            </a:ext>
          </a:extLst>
        </xdr:cNvPr>
        <xdr:cNvSpPr/>
      </xdr:nvSpPr>
      <xdr:spPr>
        <a:xfrm>
          <a:off x="12038694" y="1585687"/>
          <a:ext cx="2485571" cy="382814"/>
        </a:xfrm>
        <a:prstGeom prst="rect">
          <a:avLst/>
        </a:prstGeom>
        <a:noFill/>
        <a:ln w="19050">
          <a:solidFill>
            <a:srgbClr val="66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b="0" i="0" u="none" strike="noStrike" baseline="0">
              <a:solidFill>
                <a:sysClr val="windowText" lastClr="000000"/>
              </a:solidFill>
              <a:effectLst/>
              <a:latin typeface="Calibri"/>
              <a:ea typeface="+mn-ea"/>
              <a:cs typeface="Calibri"/>
            </a:rPr>
            <a:t>% Overdue</a:t>
          </a:r>
        </a:p>
      </xdr:txBody>
    </xdr:sp>
    <xdr:clientData/>
  </xdr:twoCellAnchor>
  <xdr:twoCellAnchor>
    <xdr:from>
      <xdr:col>21</xdr:col>
      <xdr:colOff>235857</xdr:colOff>
      <xdr:row>15</xdr:row>
      <xdr:rowOff>9074</xdr:rowOff>
    </xdr:from>
    <xdr:to>
      <xdr:col>28</xdr:col>
      <xdr:colOff>553357</xdr:colOff>
      <xdr:row>30</xdr:row>
      <xdr:rowOff>30845</xdr:rowOff>
    </xdr:to>
    <xdr:graphicFrame macro="">
      <xdr:nvGraphicFramePr>
        <xdr:cNvPr id="19" name="Chart 18">
          <a:extLst>
            <a:ext uri="{FF2B5EF4-FFF2-40B4-BE49-F238E27FC236}">
              <a16:creationId xmlns:a16="http://schemas.microsoft.com/office/drawing/2014/main" id="{86348CA8-CEF9-4EFE-AC37-45C33DA4D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226786</xdr:colOff>
      <xdr:row>31</xdr:row>
      <xdr:rowOff>163283</xdr:rowOff>
    </xdr:from>
    <xdr:to>
      <xdr:col>28</xdr:col>
      <xdr:colOff>544286</xdr:colOff>
      <xdr:row>47</xdr:row>
      <xdr:rowOff>3626</xdr:rowOff>
    </xdr:to>
    <xdr:graphicFrame macro="">
      <xdr:nvGraphicFramePr>
        <xdr:cNvPr id="20" name="Chart 19">
          <a:extLst>
            <a:ext uri="{FF2B5EF4-FFF2-40B4-BE49-F238E27FC236}">
              <a16:creationId xmlns:a16="http://schemas.microsoft.com/office/drawing/2014/main" id="{9549FEE9-40F4-45E4-AE2D-24A89ECCA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362857</xdr:colOff>
      <xdr:row>31</xdr:row>
      <xdr:rowOff>172356</xdr:rowOff>
    </xdr:from>
    <xdr:to>
      <xdr:col>21</xdr:col>
      <xdr:colOff>43996</xdr:colOff>
      <xdr:row>47</xdr:row>
      <xdr:rowOff>12699</xdr:rowOff>
    </xdr:to>
    <xdr:graphicFrame macro="">
      <xdr:nvGraphicFramePr>
        <xdr:cNvPr id="21" name="Chart 20">
          <a:extLst>
            <a:ext uri="{FF2B5EF4-FFF2-40B4-BE49-F238E27FC236}">
              <a16:creationId xmlns:a16="http://schemas.microsoft.com/office/drawing/2014/main" id="{222214A4-270E-49BC-851A-254F60125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344714</xdr:colOff>
      <xdr:row>48</xdr:row>
      <xdr:rowOff>72569</xdr:rowOff>
    </xdr:from>
    <xdr:to>
      <xdr:col>21</xdr:col>
      <xdr:colOff>54428</xdr:colOff>
      <xdr:row>63</xdr:row>
      <xdr:rowOff>94340</xdr:rowOff>
    </xdr:to>
    <xdr:graphicFrame macro="">
      <xdr:nvGraphicFramePr>
        <xdr:cNvPr id="22" name="Chart 21">
          <a:extLst>
            <a:ext uri="{FF2B5EF4-FFF2-40B4-BE49-F238E27FC236}">
              <a16:creationId xmlns:a16="http://schemas.microsoft.com/office/drawing/2014/main" id="{42F552B5-CFBE-44CD-9680-9EB601B945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233841</xdr:colOff>
      <xdr:row>48</xdr:row>
      <xdr:rowOff>60475</xdr:rowOff>
    </xdr:from>
    <xdr:to>
      <xdr:col>28</xdr:col>
      <xdr:colOff>505984</xdr:colOff>
      <xdr:row>63</xdr:row>
      <xdr:rowOff>82247</xdr:rowOff>
    </xdr:to>
    <xdr:graphicFrame macro="">
      <xdr:nvGraphicFramePr>
        <xdr:cNvPr id="23" name="Chart 22">
          <a:extLst>
            <a:ext uri="{FF2B5EF4-FFF2-40B4-BE49-F238E27FC236}">
              <a16:creationId xmlns:a16="http://schemas.microsoft.com/office/drawing/2014/main" id="{7F6A04EC-F034-43AA-866B-23ADA6F5F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494399</xdr:colOff>
      <xdr:row>0</xdr:row>
      <xdr:rowOff>58963</xdr:rowOff>
    </xdr:from>
    <xdr:to>
      <xdr:col>28</xdr:col>
      <xdr:colOff>394614</xdr:colOff>
      <xdr:row>2</xdr:row>
      <xdr:rowOff>113392</xdr:rowOff>
    </xdr:to>
    <xdr:sp macro="" textlink="">
      <xdr:nvSpPr>
        <xdr:cNvPr id="25" name="Rectangle: Rounded Corners 24">
          <a:hlinkClick xmlns:r="http://schemas.openxmlformats.org/officeDocument/2006/relationships" r:id="rId9"/>
          <a:extLst>
            <a:ext uri="{FF2B5EF4-FFF2-40B4-BE49-F238E27FC236}">
              <a16:creationId xmlns:a16="http://schemas.microsoft.com/office/drawing/2014/main" id="{155029A6-8034-4BC0-94E3-962DDDB3C0A7}"/>
            </a:ext>
          </a:extLst>
        </xdr:cNvPr>
        <xdr:cNvSpPr/>
      </xdr:nvSpPr>
      <xdr:spPr>
        <a:xfrm>
          <a:off x="14618613" y="58963"/>
          <a:ext cx="1778001" cy="417286"/>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Book A Demo</a:t>
          </a:r>
          <a:endParaRPr lang="en-US" sz="1100" b="1"/>
        </a:p>
      </xdr:txBody>
    </xdr:sp>
    <xdr:clientData/>
  </xdr:twoCellAnchor>
  <xdr:twoCellAnchor editAs="oneCell">
    <xdr:from>
      <xdr:col>0</xdr:col>
      <xdr:colOff>136070</xdr:colOff>
      <xdr:row>14</xdr:row>
      <xdr:rowOff>172345</xdr:rowOff>
    </xdr:from>
    <xdr:to>
      <xdr:col>3</xdr:col>
      <xdr:colOff>322941</xdr:colOff>
      <xdr:row>18</xdr:row>
      <xdr:rowOff>90703</xdr:rowOff>
    </xdr:to>
    <mc:AlternateContent xmlns:mc="http://schemas.openxmlformats.org/markup-compatibility/2006" xmlns:a14="http://schemas.microsoft.com/office/drawing/2010/main">
      <mc:Choice Requires="a14">
        <xdr:graphicFrame macro="">
          <xdr:nvGraphicFramePr>
            <xdr:cNvPr id="29" name="Month 1">
              <a:extLst>
                <a:ext uri="{FF2B5EF4-FFF2-40B4-BE49-F238E27FC236}">
                  <a16:creationId xmlns:a16="http://schemas.microsoft.com/office/drawing/2014/main" id="{8072C370-91FD-4ED4-A5A9-F922685FE501}"/>
                </a:ext>
              </a:extLst>
            </xdr:cNvPr>
            <xdr:cNvGraphicFramePr/>
          </xdr:nvGraphicFramePr>
          <xdr:xfrm>
            <a:off x="0" y="0"/>
            <a:ext cx="0" cy="0"/>
          </xdr:xfrm>
          <a:graphic>
            <a:graphicData uri="http://schemas.microsoft.com/office/drawing/2010/slicer">
              <sle:slicer xmlns:sle="http://schemas.microsoft.com/office/drawing/2010/slicer" name="Month 1"/>
            </a:graphicData>
          </a:graphic>
        </xdr:graphicFrame>
      </mc:Choice>
      <mc:Fallback xmlns="">
        <xdr:sp macro="" textlink="">
          <xdr:nvSpPr>
            <xdr:cNvPr id="0" name=""/>
            <xdr:cNvSpPr>
              <a:spLocks noTextEdit="1"/>
            </xdr:cNvSpPr>
          </xdr:nvSpPr>
          <xdr:spPr>
            <a:xfrm>
              <a:off x="136070" y="2712345"/>
              <a:ext cx="1828800" cy="6440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145143</xdr:colOff>
      <xdr:row>19</xdr:row>
      <xdr:rowOff>36275</xdr:rowOff>
    </xdr:from>
    <xdr:to>
      <xdr:col>3</xdr:col>
      <xdr:colOff>332014</xdr:colOff>
      <xdr:row>22</xdr:row>
      <xdr:rowOff>126989</xdr:rowOff>
    </xdr:to>
    <mc:AlternateContent xmlns:mc="http://schemas.openxmlformats.org/markup-compatibility/2006" xmlns:a14="http://schemas.microsoft.com/office/drawing/2010/main">
      <mc:Choice Requires="a14">
        <xdr:graphicFrame macro="">
          <xdr:nvGraphicFramePr>
            <xdr:cNvPr id="31" name="Collector 2">
              <a:extLst>
                <a:ext uri="{FF2B5EF4-FFF2-40B4-BE49-F238E27FC236}">
                  <a16:creationId xmlns:a16="http://schemas.microsoft.com/office/drawing/2014/main" id="{A3173648-CCD0-4A3D-A287-1BD556B1BAA9}"/>
                </a:ext>
              </a:extLst>
            </xdr:cNvPr>
            <xdr:cNvGraphicFramePr/>
          </xdr:nvGraphicFramePr>
          <xdr:xfrm>
            <a:off x="0" y="0"/>
            <a:ext cx="0" cy="0"/>
          </xdr:xfrm>
          <a:graphic>
            <a:graphicData uri="http://schemas.microsoft.com/office/drawing/2010/slicer">
              <sle:slicer xmlns:sle="http://schemas.microsoft.com/office/drawing/2010/slicer" name="Collector 2"/>
            </a:graphicData>
          </a:graphic>
        </xdr:graphicFrame>
      </mc:Choice>
      <mc:Fallback xmlns="">
        <xdr:sp macro="" textlink="">
          <xdr:nvSpPr>
            <xdr:cNvPr id="0" name=""/>
            <xdr:cNvSpPr>
              <a:spLocks noTextEdit="1"/>
            </xdr:cNvSpPr>
          </xdr:nvSpPr>
          <xdr:spPr>
            <a:xfrm>
              <a:off x="145143" y="3483418"/>
              <a:ext cx="1828800" cy="635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136072</xdr:colOff>
      <xdr:row>23</xdr:row>
      <xdr:rowOff>163276</xdr:rowOff>
    </xdr:from>
    <xdr:to>
      <xdr:col>3</xdr:col>
      <xdr:colOff>322943</xdr:colOff>
      <xdr:row>27</xdr:row>
      <xdr:rowOff>47161</xdr:rowOff>
    </xdr:to>
    <mc:AlternateContent xmlns:mc="http://schemas.openxmlformats.org/markup-compatibility/2006" xmlns:a14="http://schemas.microsoft.com/office/drawing/2010/main">
      <mc:Choice Requires="a14">
        <xdr:graphicFrame macro="">
          <xdr:nvGraphicFramePr>
            <xdr:cNvPr id="32" name="Customer 3">
              <a:extLst>
                <a:ext uri="{FF2B5EF4-FFF2-40B4-BE49-F238E27FC236}">
                  <a16:creationId xmlns:a16="http://schemas.microsoft.com/office/drawing/2014/main" id="{5BC82845-8AB4-4727-9F69-1832A7843B65}"/>
                </a:ext>
              </a:extLst>
            </xdr:cNvPr>
            <xdr:cNvGraphicFramePr/>
          </xdr:nvGraphicFramePr>
          <xdr:xfrm>
            <a:off x="0" y="0"/>
            <a:ext cx="0" cy="0"/>
          </xdr:xfrm>
          <a:graphic>
            <a:graphicData uri="http://schemas.microsoft.com/office/drawing/2010/slicer">
              <sle:slicer xmlns:sle="http://schemas.microsoft.com/office/drawing/2010/slicer" name="Customer 3"/>
            </a:graphicData>
          </a:graphic>
        </xdr:graphicFrame>
      </mc:Choice>
      <mc:Fallback xmlns="">
        <xdr:sp macro="" textlink="">
          <xdr:nvSpPr>
            <xdr:cNvPr id="0" name=""/>
            <xdr:cNvSpPr>
              <a:spLocks noTextEdit="1"/>
            </xdr:cNvSpPr>
          </xdr:nvSpPr>
          <xdr:spPr>
            <a:xfrm>
              <a:off x="136072" y="4336133"/>
              <a:ext cx="1828800" cy="6095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163285</xdr:colOff>
      <xdr:row>9</xdr:row>
      <xdr:rowOff>27204</xdr:rowOff>
    </xdr:from>
    <xdr:to>
      <xdr:col>3</xdr:col>
      <xdr:colOff>350156</xdr:colOff>
      <xdr:row>14</xdr:row>
      <xdr:rowOff>45351</xdr:rowOff>
    </xdr:to>
    <mc:AlternateContent xmlns:mc="http://schemas.openxmlformats.org/markup-compatibility/2006" xmlns:a14="http://schemas.microsoft.com/office/drawing/2010/main">
      <mc:Choice Requires="a14">
        <xdr:graphicFrame macro="">
          <xdr:nvGraphicFramePr>
            <xdr:cNvPr id="37" name="Year 1">
              <a:extLst>
                <a:ext uri="{FF2B5EF4-FFF2-40B4-BE49-F238E27FC236}">
                  <a16:creationId xmlns:a16="http://schemas.microsoft.com/office/drawing/2014/main" id="{1B9B34E0-7C34-4960-89C0-1E3D6317C21C}"/>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63285" y="1660061"/>
              <a:ext cx="1828800" cy="9252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90717</xdr:colOff>
      <xdr:row>65</xdr:row>
      <xdr:rowOff>81643</xdr:rowOff>
    </xdr:from>
    <xdr:to>
      <xdr:col>29</xdr:col>
      <xdr:colOff>272144</xdr:colOff>
      <xdr:row>71</xdr:row>
      <xdr:rowOff>81643</xdr:rowOff>
    </xdr:to>
    <xdr:sp macro="" textlink="">
      <xdr:nvSpPr>
        <xdr:cNvPr id="39" name="Rectangle: Rounded Corners 38">
          <a:extLst>
            <a:ext uri="{FF2B5EF4-FFF2-40B4-BE49-F238E27FC236}">
              <a16:creationId xmlns:a16="http://schemas.microsoft.com/office/drawing/2014/main" id="{CD9644A6-EC99-40B2-9F36-D909A8A56091}"/>
            </a:ext>
          </a:extLst>
        </xdr:cNvPr>
        <xdr:cNvSpPr/>
      </xdr:nvSpPr>
      <xdr:spPr>
        <a:xfrm>
          <a:off x="2340431" y="11874500"/>
          <a:ext cx="14523356" cy="1088572"/>
        </a:xfrm>
        <a:prstGeom prst="roundRect">
          <a:avLst/>
        </a:prstGeom>
        <a:solidFill>
          <a:srgbClr val="D8D8D8"/>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800">
            <a:solidFill>
              <a:sysClr val="windowText" lastClr="000000"/>
            </a:solidFill>
          </a:endParaRPr>
        </a:p>
        <a:p>
          <a:pPr algn="l"/>
          <a:r>
            <a:rPr lang="en-US" sz="1600">
              <a:solidFill>
                <a:sysClr val="windowText" lastClr="000000"/>
              </a:solidFill>
            </a:rPr>
            <a:t>For an AR dashboard with more features and better efficiency, check</a:t>
          </a:r>
          <a:r>
            <a:rPr lang="en-US" sz="1600" baseline="0">
              <a:solidFill>
                <a:sysClr val="windowText" lastClr="000000"/>
              </a:solidFill>
            </a:rPr>
            <a:t> out HighRadius' AR automation solutions.</a:t>
          </a:r>
        </a:p>
        <a:p>
          <a:pPr algn="l"/>
          <a:endParaRPr lang="en-US" sz="1100" baseline="0">
            <a:solidFill>
              <a:sysClr val="windowText" lastClr="000000"/>
            </a:solidFill>
          </a:endParaRPr>
        </a:p>
        <a:p>
          <a:pPr algn="l"/>
          <a:r>
            <a:rPr lang="en-US" sz="1600" baseline="0">
              <a:solidFill>
                <a:sysClr val="windowText" lastClr="000000"/>
              </a:solidFill>
            </a:rPr>
            <a:t>Schedule a demo to watch how our AR solutions help prioritize worklists, maange dunning, and track key metrics such as DSO and CEI.</a:t>
          </a:r>
          <a:endParaRPr lang="en-US" sz="1600">
            <a:solidFill>
              <a:sysClr val="windowText" lastClr="000000"/>
            </a:solidFill>
          </a:endParaRPr>
        </a:p>
      </xdr:txBody>
    </xdr:sp>
    <xdr:clientData/>
  </xdr:twoCellAnchor>
  <xdr:twoCellAnchor>
    <xdr:from>
      <xdr:col>24</xdr:col>
      <xdr:colOff>335646</xdr:colOff>
      <xdr:row>67</xdr:row>
      <xdr:rowOff>145141</xdr:rowOff>
    </xdr:from>
    <xdr:to>
      <xdr:col>29</xdr:col>
      <xdr:colOff>16352</xdr:colOff>
      <xdr:row>69</xdr:row>
      <xdr:rowOff>145142</xdr:rowOff>
    </xdr:to>
    <xdr:sp macro="" textlink="">
      <xdr:nvSpPr>
        <xdr:cNvPr id="40" name="Rectangle: Rounded Corners 39">
          <a:hlinkClick xmlns:r="http://schemas.openxmlformats.org/officeDocument/2006/relationships" r:id="rId9"/>
          <a:extLst>
            <a:ext uri="{FF2B5EF4-FFF2-40B4-BE49-F238E27FC236}">
              <a16:creationId xmlns:a16="http://schemas.microsoft.com/office/drawing/2014/main" id="{3E9A611D-E4AA-4FD5-BC9B-6577B3A78A99}"/>
            </a:ext>
          </a:extLst>
        </xdr:cNvPr>
        <xdr:cNvSpPr/>
      </xdr:nvSpPr>
      <xdr:spPr>
        <a:xfrm>
          <a:off x="13843003" y="12300855"/>
          <a:ext cx="2764992" cy="362858"/>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Schedule A Demo</a:t>
          </a:r>
          <a:endParaRPr lang="en-US" sz="1100" b="1"/>
        </a:p>
      </xdr:txBody>
    </xdr:sp>
    <xdr:clientData/>
  </xdr:twoCellAnchor>
  <xdr:twoCellAnchor>
    <xdr:from>
      <xdr:col>4</xdr:col>
      <xdr:colOff>154214</xdr:colOff>
      <xdr:row>31</xdr:row>
      <xdr:rowOff>145143</xdr:rowOff>
    </xdr:from>
    <xdr:to>
      <xdr:col>13</xdr:col>
      <xdr:colOff>154214</xdr:colOff>
      <xdr:row>46</xdr:row>
      <xdr:rowOff>166915</xdr:rowOff>
    </xdr:to>
    <xdr:graphicFrame macro="">
      <xdr:nvGraphicFramePr>
        <xdr:cNvPr id="41" name="Chart 40">
          <a:extLst>
            <a:ext uri="{FF2B5EF4-FFF2-40B4-BE49-F238E27FC236}">
              <a16:creationId xmlns:a16="http://schemas.microsoft.com/office/drawing/2014/main" id="{D388D90C-BA8F-48A5-9799-3649F1AF0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136072</xdr:colOff>
      <xdr:row>48</xdr:row>
      <xdr:rowOff>90715</xdr:rowOff>
    </xdr:from>
    <xdr:to>
      <xdr:col>13</xdr:col>
      <xdr:colOff>136072</xdr:colOff>
      <xdr:row>63</xdr:row>
      <xdr:rowOff>112486</xdr:rowOff>
    </xdr:to>
    <xdr:graphicFrame macro="">
      <xdr:nvGraphicFramePr>
        <xdr:cNvPr id="42" name="Chart 41">
          <a:extLst>
            <a:ext uri="{FF2B5EF4-FFF2-40B4-BE49-F238E27FC236}">
              <a16:creationId xmlns:a16="http://schemas.microsoft.com/office/drawing/2014/main" id="{4F3A9528-B6FF-4CBD-BF2C-C3950404E7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163286</xdr:colOff>
      <xdr:row>15</xdr:row>
      <xdr:rowOff>9071</xdr:rowOff>
    </xdr:from>
    <xdr:to>
      <xdr:col>21</xdr:col>
      <xdr:colOff>27214</xdr:colOff>
      <xdr:row>30</xdr:row>
      <xdr:rowOff>30843</xdr:rowOff>
    </xdr:to>
    <xdr:graphicFrame macro="">
      <xdr:nvGraphicFramePr>
        <xdr:cNvPr id="43" name="Chart 42">
          <a:extLst>
            <a:ext uri="{FF2B5EF4-FFF2-40B4-BE49-F238E27FC236}">
              <a16:creationId xmlns:a16="http://schemas.microsoft.com/office/drawing/2014/main" id="{DEBFC7E4-4BB6-4B06-8C03-824180650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190500</xdr:colOff>
      <xdr:row>5</xdr:row>
      <xdr:rowOff>99784</xdr:rowOff>
    </xdr:from>
    <xdr:to>
      <xdr:col>3</xdr:col>
      <xdr:colOff>326571</xdr:colOff>
      <xdr:row>7</xdr:row>
      <xdr:rowOff>145142</xdr:rowOff>
    </xdr:to>
    <xdr:sp macro="" textlink="">
      <xdr:nvSpPr>
        <xdr:cNvPr id="44" name="Rectangle: Rounded Corners 43">
          <a:hlinkClick xmlns:r="http://schemas.openxmlformats.org/officeDocument/2006/relationships" r:id="rId13"/>
          <a:extLst>
            <a:ext uri="{FF2B5EF4-FFF2-40B4-BE49-F238E27FC236}">
              <a16:creationId xmlns:a16="http://schemas.microsoft.com/office/drawing/2014/main" id="{39658239-87D7-40BB-9BED-9B2C11A66657}"/>
            </a:ext>
          </a:extLst>
        </xdr:cNvPr>
        <xdr:cNvSpPr/>
      </xdr:nvSpPr>
      <xdr:spPr>
        <a:xfrm>
          <a:off x="190500" y="1006927"/>
          <a:ext cx="1778000" cy="408215"/>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Go</a:t>
          </a:r>
          <a:r>
            <a:rPr lang="en-US" sz="1100" b="1" baseline="0"/>
            <a:t> to enter invoice details</a:t>
          </a:r>
          <a:endParaRPr lang="en-US" sz="1100" b="1"/>
        </a:p>
      </xdr:txBody>
    </xdr:sp>
    <xdr:clientData/>
  </xdr:twoCellAnchor>
  <xdr:twoCellAnchor>
    <xdr:from>
      <xdr:col>0</xdr:col>
      <xdr:colOff>172356</xdr:colOff>
      <xdr:row>28</xdr:row>
      <xdr:rowOff>99787</xdr:rowOff>
    </xdr:from>
    <xdr:to>
      <xdr:col>3</xdr:col>
      <xdr:colOff>308427</xdr:colOff>
      <xdr:row>30</xdr:row>
      <xdr:rowOff>145145</xdr:rowOff>
    </xdr:to>
    <xdr:sp macro="" textlink="">
      <xdr:nvSpPr>
        <xdr:cNvPr id="45" name="Rectangle: Rounded Corners 44">
          <a:hlinkClick xmlns:r="http://schemas.openxmlformats.org/officeDocument/2006/relationships" r:id="rId14"/>
          <a:extLst>
            <a:ext uri="{FF2B5EF4-FFF2-40B4-BE49-F238E27FC236}">
              <a16:creationId xmlns:a16="http://schemas.microsoft.com/office/drawing/2014/main" id="{C20731B1-B778-407B-98C4-DE706AE10F35}"/>
            </a:ext>
          </a:extLst>
        </xdr:cNvPr>
        <xdr:cNvSpPr/>
      </xdr:nvSpPr>
      <xdr:spPr>
        <a:xfrm>
          <a:off x="172356" y="5179787"/>
          <a:ext cx="1778000" cy="408215"/>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Resources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120650</xdr:colOff>
      <xdr:row>4</xdr:row>
      <xdr:rowOff>0</xdr:rowOff>
    </xdr:from>
    <xdr:to>
      <xdr:col>0</xdr:col>
      <xdr:colOff>1206500</xdr:colOff>
      <xdr:row>5</xdr:row>
      <xdr:rowOff>101600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A670A49E-251F-4023-9E65-100B95739141}"/>
            </a:ext>
          </a:extLst>
        </xdr:cNvPr>
        <xdr:cNvSpPr/>
      </xdr:nvSpPr>
      <xdr:spPr>
        <a:xfrm>
          <a:off x="120650" y="1079500"/>
          <a:ext cx="1085850" cy="292100"/>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AR Dashboard</a:t>
          </a:r>
        </a:p>
      </xdr:txBody>
    </xdr:sp>
    <xdr:clientData/>
  </xdr:twoCellAnchor>
  <xdr:twoCellAnchor>
    <xdr:from>
      <xdr:col>0</xdr:col>
      <xdr:colOff>120650</xdr:colOff>
      <xdr:row>8</xdr:row>
      <xdr:rowOff>76200</xdr:rowOff>
    </xdr:from>
    <xdr:to>
      <xdr:col>0</xdr:col>
      <xdr:colOff>1206500</xdr:colOff>
      <xdr:row>11</xdr:row>
      <xdr:rowOff>25400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F9CC94D0-C524-4426-B84A-4F13A44F8C71}"/>
            </a:ext>
          </a:extLst>
        </xdr:cNvPr>
        <xdr:cNvSpPr/>
      </xdr:nvSpPr>
      <xdr:spPr>
        <a:xfrm>
          <a:off x="120650" y="1917700"/>
          <a:ext cx="1085850" cy="520700"/>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How to use the template</a:t>
          </a:r>
        </a:p>
      </xdr:txBody>
    </xdr:sp>
    <xdr:clientData/>
  </xdr:twoCellAnchor>
  <xdr:twoCellAnchor editAs="oneCell">
    <xdr:from>
      <xdr:col>0</xdr:col>
      <xdr:colOff>19050</xdr:colOff>
      <xdr:row>0</xdr:row>
      <xdr:rowOff>19050</xdr:rowOff>
    </xdr:from>
    <xdr:to>
      <xdr:col>0</xdr:col>
      <xdr:colOff>1352550</xdr:colOff>
      <xdr:row>1</xdr:row>
      <xdr:rowOff>0</xdr:rowOff>
    </xdr:to>
    <xdr:pic>
      <xdr:nvPicPr>
        <xdr:cNvPr id="4" name="Picture 3">
          <a:hlinkClick xmlns:r="http://schemas.openxmlformats.org/officeDocument/2006/relationships" r:id="rId3"/>
          <a:extLst>
            <a:ext uri="{FF2B5EF4-FFF2-40B4-BE49-F238E27FC236}">
              <a16:creationId xmlns:a16="http://schemas.microsoft.com/office/drawing/2014/main" id="{97F88316-F322-4973-AB61-15C3157BC32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050" y="19050"/>
          <a:ext cx="1333500" cy="476250"/>
        </a:xfrm>
        <a:prstGeom prst="rect">
          <a:avLst/>
        </a:prstGeom>
      </xdr:spPr>
    </xdr:pic>
    <xdr:clientData/>
  </xdr:twoCellAnchor>
  <xdr:twoCellAnchor>
    <xdr:from>
      <xdr:col>0</xdr:col>
      <xdr:colOff>107950</xdr:colOff>
      <xdr:row>13</xdr:row>
      <xdr:rowOff>146050</xdr:rowOff>
    </xdr:from>
    <xdr:to>
      <xdr:col>0</xdr:col>
      <xdr:colOff>1193800</xdr:colOff>
      <xdr:row>15</xdr:row>
      <xdr:rowOff>50800</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275D65A8-1D0F-4F2C-B456-578187A7143A}"/>
            </a:ext>
          </a:extLst>
        </xdr:cNvPr>
        <xdr:cNvSpPr/>
      </xdr:nvSpPr>
      <xdr:spPr>
        <a:xfrm>
          <a:off x="107950" y="2940050"/>
          <a:ext cx="1085850" cy="285750"/>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Resources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120650</xdr:colOff>
      <xdr:row>4</xdr:row>
      <xdr:rowOff>0</xdr:rowOff>
    </xdr:from>
    <xdr:to>
      <xdr:col>0</xdr:col>
      <xdr:colOff>1206500</xdr:colOff>
      <xdr:row>5</xdr:row>
      <xdr:rowOff>101600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1DAA70E-AC5A-4E8B-8C92-EC3E7F21D6FD}"/>
            </a:ext>
          </a:extLst>
        </xdr:cNvPr>
        <xdr:cNvSpPr/>
      </xdr:nvSpPr>
      <xdr:spPr>
        <a:xfrm>
          <a:off x="120650" y="1079500"/>
          <a:ext cx="1085850" cy="292100"/>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AR Dashboard</a:t>
          </a:r>
        </a:p>
      </xdr:txBody>
    </xdr:sp>
    <xdr:clientData/>
  </xdr:twoCellAnchor>
  <xdr:twoCellAnchor>
    <xdr:from>
      <xdr:col>0</xdr:col>
      <xdr:colOff>120650</xdr:colOff>
      <xdr:row>11</xdr:row>
      <xdr:rowOff>114300</xdr:rowOff>
    </xdr:from>
    <xdr:to>
      <xdr:col>0</xdr:col>
      <xdr:colOff>1206500</xdr:colOff>
      <xdr:row>14</xdr:row>
      <xdr:rowOff>63500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481667BF-739E-488C-9E59-D9234A21D9E0}"/>
            </a:ext>
          </a:extLst>
        </xdr:cNvPr>
        <xdr:cNvSpPr/>
      </xdr:nvSpPr>
      <xdr:spPr>
        <a:xfrm>
          <a:off x="120650" y="2190750"/>
          <a:ext cx="1085850" cy="501650"/>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How to use the template</a:t>
          </a:r>
        </a:p>
      </xdr:txBody>
    </xdr:sp>
    <xdr:clientData/>
  </xdr:twoCellAnchor>
  <xdr:twoCellAnchor>
    <xdr:from>
      <xdr:col>10</xdr:col>
      <xdr:colOff>0</xdr:colOff>
      <xdr:row>0</xdr:row>
      <xdr:rowOff>0</xdr:rowOff>
    </xdr:from>
    <xdr:to>
      <xdr:col>10</xdr:col>
      <xdr:colOff>6350</xdr:colOff>
      <xdr:row>47</xdr:row>
      <xdr:rowOff>76200</xdr:rowOff>
    </xdr:to>
    <xdr:cxnSp macro="">
      <xdr:nvCxnSpPr>
        <xdr:cNvPr id="5" name="Straight Connector 4">
          <a:extLst>
            <a:ext uri="{FF2B5EF4-FFF2-40B4-BE49-F238E27FC236}">
              <a16:creationId xmlns:a16="http://schemas.microsoft.com/office/drawing/2014/main" id="{5AC6EC5A-D9F7-449F-80C4-85AAE656EE8D}"/>
            </a:ext>
          </a:extLst>
        </xdr:cNvPr>
        <xdr:cNvCxnSpPr/>
      </xdr:nvCxnSpPr>
      <xdr:spPr>
        <a:xfrm flipH="1">
          <a:off x="6572250" y="0"/>
          <a:ext cx="6350" cy="8731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9525</xdr:colOff>
      <xdr:row>0</xdr:row>
      <xdr:rowOff>19050</xdr:rowOff>
    </xdr:from>
    <xdr:to>
      <xdr:col>0</xdr:col>
      <xdr:colOff>1367366</xdr:colOff>
      <xdr:row>2</xdr:row>
      <xdr:rowOff>31750</xdr:rowOff>
    </xdr:to>
    <xdr:pic>
      <xdr:nvPicPr>
        <xdr:cNvPr id="7" name="Picture 6">
          <a:hlinkClick xmlns:r="http://schemas.openxmlformats.org/officeDocument/2006/relationships" r:id="rId3"/>
          <a:extLst>
            <a:ext uri="{FF2B5EF4-FFF2-40B4-BE49-F238E27FC236}">
              <a16:creationId xmlns:a16="http://schemas.microsoft.com/office/drawing/2014/main" id="{41AADFC5-7E80-426A-A23E-0CFF3F169CC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525" y="19050"/>
          <a:ext cx="1357841" cy="441325"/>
        </a:xfrm>
        <a:prstGeom prst="rect">
          <a:avLst/>
        </a:prstGeom>
      </xdr:spPr>
    </xdr:pic>
    <xdr:clientData/>
  </xdr:twoCellAnchor>
  <xdr:twoCellAnchor editAs="oneCell">
    <xdr:from>
      <xdr:col>17</xdr:col>
      <xdr:colOff>165100</xdr:colOff>
      <xdr:row>2</xdr:row>
      <xdr:rowOff>177800</xdr:rowOff>
    </xdr:from>
    <xdr:to>
      <xdr:col>18</xdr:col>
      <xdr:colOff>596900</xdr:colOff>
      <xdr:row>8</xdr:row>
      <xdr:rowOff>114300</xdr:rowOff>
    </xdr:to>
    <xdr:pic>
      <xdr:nvPicPr>
        <xdr:cNvPr id="8" name="Picture 7" descr="HighRadius logo">
          <a:extLst>
            <a:ext uri="{FF2B5EF4-FFF2-40B4-BE49-F238E27FC236}">
              <a16:creationId xmlns:a16="http://schemas.microsoft.com/office/drawing/2014/main" id="{AB42EA50-C505-4DF9-8CBC-6FA1EEED95D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68000" y="596900"/>
          <a:ext cx="1041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107950</xdr:colOff>
      <xdr:row>7</xdr:row>
      <xdr:rowOff>133350</xdr:rowOff>
    </xdr:from>
    <xdr:to>
      <xdr:col>0</xdr:col>
      <xdr:colOff>1193800</xdr:colOff>
      <xdr:row>9</xdr:row>
      <xdr:rowOff>50800</xdr:rowOff>
    </xdr:to>
    <xdr:sp macro="" textlink="">
      <xdr:nvSpPr>
        <xdr:cNvPr id="9" name="Rectangle: Rounded Corners 8">
          <a:hlinkClick xmlns:r="http://schemas.openxmlformats.org/officeDocument/2006/relationships" r:id="rId6"/>
          <a:extLst>
            <a:ext uri="{FF2B5EF4-FFF2-40B4-BE49-F238E27FC236}">
              <a16:creationId xmlns:a16="http://schemas.microsoft.com/office/drawing/2014/main" id="{81CAC82F-3207-45BD-8CBD-05A3339094F4}"/>
            </a:ext>
          </a:extLst>
        </xdr:cNvPr>
        <xdr:cNvSpPr/>
      </xdr:nvSpPr>
      <xdr:spPr>
        <a:xfrm>
          <a:off x="107950" y="1473200"/>
          <a:ext cx="1085850" cy="285750"/>
        </a:xfrm>
        <a:prstGeom prst="roundRect">
          <a:avLst/>
        </a:prstGeom>
        <a:solidFill>
          <a:srgbClr val="FC7500"/>
        </a:solidFill>
        <a:ln>
          <a:solidFill>
            <a:srgbClr val="FC75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Invoice Data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tanjali.maria/Downloads/AR%20COMPLE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3"/>
      <sheetName val="Sheet6"/>
      <sheetName val="Pivot"/>
      <sheetName val="Sheet1"/>
      <sheetName val="Aging Slabs"/>
      <sheetName val="Dashboard"/>
      <sheetName val="New Dash"/>
      <sheetName val="DASH"/>
    </sheetNames>
    <sheetDataSet>
      <sheetData sheetId="0"/>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623.449914004632" createdVersion="7" refreshedVersion="7" minRefreshableVersion="3" recordCount="616" xr:uid="{7756E75B-5C48-4D5D-A098-42D95215CF99}">
  <cacheSource type="worksheet">
    <worksheetSource ref="B1:S1048576" sheet="Invoice Data"/>
  </cacheSource>
  <cacheFields count="23">
    <cacheField name="Customer" numFmtId="0">
      <sharedItems containsBlank="1" count="26">
        <s v="A"/>
        <s v="B"/>
        <s v="C"/>
        <s v="D"/>
        <s v="E"/>
        <s v="F"/>
        <s v="G"/>
        <s v="H"/>
        <s v="I "/>
        <s v="J"/>
        <s v="K"/>
        <s v="M"/>
        <s v="N"/>
        <s v="O"/>
        <s v="P"/>
        <s v="Q"/>
        <s v="R"/>
        <s v="S"/>
        <s v="T"/>
        <s v="U"/>
        <s v="V"/>
        <s v="W"/>
        <s v="X"/>
        <s v="Y"/>
        <s v="Z"/>
        <m/>
      </sharedItems>
    </cacheField>
    <cacheField name="Invoice Number" numFmtId="0">
      <sharedItems containsString="0" containsBlank="1" containsNumber="1" containsInteger="1" minValue="45643213" maxValue="45643244"/>
    </cacheField>
    <cacheField name="Invoice Date" numFmtId="0">
      <sharedItems containsNonDate="0" containsDate="1" containsString="0" containsBlank="1" minDate="2021-01-01T00:00:00" maxDate="2022-02-16T00:00:00"/>
    </cacheField>
    <cacheField name="Credit Terms " numFmtId="0">
      <sharedItems containsString="0" containsBlank="1" containsNumber="1" containsInteger="1" minValue="15" maxValue="90"/>
    </cacheField>
    <cacheField name="Credit Sale/Cash Sale" numFmtId="0">
      <sharedItems containsBlank="1"/>
    </cacheField>
    <cacheField name="Due Date" numFmtId="0">
      <sharedItems containsNonDate="0" containsDate="1" containsString="0" containsBlank="1" minDate="2021-01-31T00:00:00" maxDate="2022-04-02T00:00:00"/>
    </cacheField>
    <cacheField name="Total Amount" numFmtId="0">
      <sharedItems containsString="0" containsBlank="1" containsNumber="1" containsInteger="1" minValue="12484" maxValue="979841"/>
    </cacheField>
    <cacheField name="Amount paid" numFmtId="0">
      <sharedItems containsString="0" containsBlank="1" containsNumber="1" containsInteger="1" minValue="0" maxValue="800000"/>
    </cacheField>
    <cacheField name="Outstanding balance" numFmtId="0">
      <sharedItems containsString="0" containsBlank="1" containsNumber="1" containsInteger="1" minValue="0" maxValue="454541"/>
    </cacheField>
    <cacheField name="Overdue Days" numFmtId="0">
      <sharedItems containsBlank="1" containsMixedTypes="1" containsNumber="1" containsInteger="1" minValue="6" maxValue="352"/>
    </cacheField>
    <cacheField name="Overdue balance" numFmtId="165">
      <sharedItems containsString="0" containsBlank="1" containsNumber="1" containsInteger="1" minValue="0" maxValue="454541"/>
    </cacheField>
    <cacheField name="% Overdue" numFmtId="0">
      <sharedItems containsString="0" containsBlank="1" containsNumber="1" minValue="0" maxValue="1"/>
    </cacheField>
    <cacheField name="Aging bracket" numFmtId="0">
      <sharedItems containsBlank="1" count="10">
        <s v="Not Due"/>
        <s v="Above 90 days"/>
        <s v="61 - 90 days"/>
        <s v="31 - 60 days"/>
        <s v="0 - 30 days"/>
        <m/>
        <s v="31 - 60" u="1"/>
        <s v="Above 90 " u="1"/>
        <s v="0 - 30" u="1"/>
        <s v="61 - 90" u="1"/>
      </sharedItems>
    </cacheField>
    <cacheField name="Invoice due/Paid" numFmtId="0">
      <sharedItems containsBlank="1" count="10">
        <s v="Paid Invoice"/>
        <s v="Overdue Invoice"/>
        <s v="Open Invoice"/>
        <m/>
        <s v="Paid" u="1"/>
        <s v="31 - 60" u="1"/>
        <s v="Above 90 " u="1"/>
        <s v="0 - 30" u="1"/>
        <s v="Not Due" u="1"/>
        <s v="61 - 90" u="1"/>
      </sharedItems>
    </cacheField>
    <cacheField name="Customer Type" numFmtId="0">
      <sharedItems containsBlank="1"/>
    </cacheField>
    <cacheField name="Collector" numFmtId="0">
      <sharedItems containsBlank="1" count="4">
        <s v="Ella "/>
        <s v="Racheal "/>
        <s v="Ross"/>
        <m/>
      </sharedItems>
    </cacheField>
    <cacheField name="Year" numFmtId="0">
      <sharedItems containsString="0" containsBlank="1" containsNumber="1" containsInteger="1" minValue="2021" maxValue="2022" count="3">
        <n v="2021"/>
        <n v="2022"/>
        <m/>
      </sharedItems>
    </cacheField>
    <cacheField name="Month" numFmtId="0">
      <sharedItems containsBlank="1" count="13">
        <s v="January"/>
        <s v="February"/>
        <s v="March"/>
        <s v="April"/>
        <s v="May"/>
        <s v="June"/>
        <s v="July"/>
        <s v="August"/>
        <s v="September"/>
        <s v="October"/>
        <s v="November"/>
        <s v="December"/>
        <m/>
      </sharedItems>
    </cacheField>
    <cacheField name="% Overdue Balance" numFmtId="0" formula="'Overdue balance'/'Total Amount'" databaseField="0"/>
    <cacheField name="Field1" numFmtId="0" formula="'Overdue balance'/SUM('Overdue balance')" databaseField="0"/>
    <cacheField name="Field2" numFmtId="0" formula="'Overdue balance'/SUM('Overdue balance')" databaseField="0"/>
    <cacheField name="Field3" numFmtId="0" formula=" ('Outstanding balance'/'Total Amount')*30" databaseField="0"/>
    <cacheField name="Field4" numFmtId="0" formula=" ('Overdue balance'/'Total Amount')" databaseField="0"/>
  </cacheFields>
  <extLst>
    <ext xmlns:x14="http://schemas.microsoft.com/office/spreadsheetml/2009/9/main" uri="{725AE2AE-9491-48be-B2B4-4EB974FC3084}">
      <x14:pivotCacheDefinition pivotCacheId="60264503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6">
  <r>
    <x v="0"/>
    <n v="45643213"/>
    <d v="2021-01-01T00:00:00"/>
    <n v="30"/>
    <s v="Credit Sale"/>
    <d v="2021-01-31T00:00:00"/>
    <n v="500000"/>
    <n v="500000"/>
    <n v="0"/>
    <s v="Not due"/>
    <n v="0"/>
    <n v="0"/>
    <x v="0"/>
    <x v="0"/>
    <s v="Dealer"/>
    <x v="0"/>
    <x v="0"/>
    <x v="0"/>
  </r>
  <r>
    <x v="1"/>
    <n v="45643214"/>
    <d v="2021-01-13T00:00:00"/>
    <n v="30"/>
    <s v="Credit Sale"/>
    <d v="2021-02-12T00:00:00"/>
    <n v="202200"/>
    <n v="202200"/>
    <n v="0"/>
    <s v="Not due"/>
    <n v="0"/>
    <n v="0"/>
    <x v="0"/>
    <x v="0"/>
    <s v="Dealer"/>
    <x v="0"/>
    <x v="0"/>
    <x v="0"/>
  </r>
  <r>
    <x v="2"/>
    <n v="45643215"/>
    <d v="2021-01-15T00:00:00"/>
    <n v="60"/>
    <s v="Credit Sale"/>
    <d v="2021-03-16T00:00:00"/>
    <n v="200000"/>
    <n v="200000"/>
    <n v="0"/>
    <s v="Not due"/>
    <n v="0"/>
    <n v="0"/>
    <x v="0"/>
    <x v="0"/>
    <s v="Dealer"/>
    <x v="1"/>
    <x v="0"/>
    <x v="0"/>
  </r>
  <r>
    <x v="3"/>
    <n v="45643216"/>
    <d v="2021-02-08T00:00:00"/>
    <n v="90"/>
    <s v="Credit Sale"/>
    <d v="2021-05-09T00:00:00"/>
    <n v="800000"/>
    <n v="800000"/>
    <n v="0"/>
    <s v="Not due"/>
    <n v="0"/>
    <n v="0"/>
    <x v="0"/>
    <x v="0"/>
    <s v="Retailer"/>
    <x v="2"/>
    <x v="0"/>
    <x v="1"/>
  </r>
  <r>
    <x v="4"/>
    <n v="45643217"/>
    <d v="2021-02-14T00:00:00"/>
    <n v="30"/>
    <s v="Credit Sale"/>
    <d v="2021-03-16T00:00:00"/>
    <n v="100000"/>
    <n v="80000"/>
    <n v="20000"/>
    <n v="352"/>
    <n v="20000"/>
    <n v="0.2"/>
    <x v="1"/>
    <x v="1"/>
    <s v="Retailer"/>
    <x v="2"/>
    <x v="0"/>
    <x v="1"/>
  </r>
  <r>
    <x v="5"/>
    <n v="45643218"/>
    <d v="2021-03-17T00:00:00"/>
    <n v="40"/>
    <s v="Credit Sale"/>
    <d v="2021-04-26T00:00:00"/>
    <n v="110000"/>
    <n v="100000"/>
    <n v="10000"/>
    <n v="311"/>
    <n v="10000"/>
    <n v="9.0909090909090912E-2"/>
    <x v="1"/>
    <x v="1"/>
    <s v="Dealer"/>
    <x v="2"/>
    <x v="0"/>
    <x v="2"/>
  </r>
  <r>
    <x v="6"/>
    <n v="45643219"/>
    <d v="2021-03-19T00:00:00"/>
    <n v="15"/>
    <s v="Credit Sale"/>
    <d v="2021-04-03T00:00:00"/>
    <n v="50000"/>
    <n v="50000"/>
    <n v="0"/>
    <s v="Not due"/>
    <n v="0"/>
    <n v="0"/>
    <x v="0"/>
    <x v="0"/>
    <s v="Retailer"/>
    <x v="1"/>
    <x v="0"/>
    <x v="2"/>
  </r>
  <r>
    <x v="7"/>
    <n v="45643220"/>
    <d v="2021-03-20T00:00:00"/>
    <n v="30"/>
    <s v="Credit Sale"/>
    <d v="2021-04-19T00:00:00"/>
    <n v="90000"/>
    <n v="90000"/>
    <n v="0"/>
    <s v="Not due"/>
    <n v="0"/>
    <n v="0"/>
    <x v="0"/>
    <x v="0"/>
    <s v="Retailer"/>
    <x v="0"/>
    <x v="0"/>
    <x v="2"/>
  </r>
  <r>
    <x v="8"/>
    <n v="45643221"/>
    <d v="2021-04-25T00:00:00"/>
    <n v="90"/>
    <s v="Credit Sale"/>
    <d v="2021-07-24T00:00:00"/>
    <n v="300000"/>
    <n v="300000"/>
    <n v="0"/>
    <s v="Not due"/>
    <n v="0"/>
    <n v="0"/>
    <x v="0"/>
    <x v="0"/>
    <s v="Manufacturer"/>
    <x v="0"/>
    <x v="0"/>
    <x v="3"/>
  </r>
  <r>
    <x v="9"/>
    <n v="45643222"/>
    <d v="2021-04-30T00:00:00"/>
    <n v="60"/>
    <s v="Credit Sale"/>
    <d v="2021-06-29T00:00:00"/>
    <n v="150000"/>
    <n v="150000"/>
    <n v="0"/>
    <s v="Not due"/>
    <n v="0"/>
    <n v="0"/>
    <x v="0"/>
    <x v="0"/>
    <s v="Retailer"/>
    <x v="0"/>
    <x v="0"/>
    <x v="3"/>
  </r>
  <r>
    <x v="10"/>
    <n v="45643223"/>
    <d v="2021-05-01T00:00:00"/>
    <n v="30"/>
    <s v="Credit Sale"/>
    <d v="2021-05-31T00:00:00"/>
    <n v="75000"/>
    <n v="70000"/>
    <n v="5000"/>
    <n v="276"/>
    <n v="5000"/>
    <n v="6.6666666666666666E-2"/>
    <x v="1"/>
    <x v="1"/>
    <s v="Dealer"/>
    <x v="1"/>
    <x v="0"/>
    <x v="4"/>
  </r>
  <r>
    <x v="11"/>
    <n v="45643224"/>
    <d v="2021-05-12T00:00:00"/>
    <n v="30"/>
    <s v="Credit Sale"/>
    <d v="2021-06-11T00:00:00"/>
    <n v="65000"/>
    <n v="65000"/>
    <n v="0"/>
    <s v="Not due"/>
    <n v="0"/>
    <n v="0"/>
    <x v="0"/>
    <x v="0"/>
    <s v="Manufacturer"/>
    <x v="2"/>
    <x v="0"/>
    <x v="4"/>
  </r>
  <r>
    <x v="12"/>
    <n v="45643225"/>
    <d v="2021-05-20T00:00:00"/>
    <n v="90"/>
    <s v="Credit Sale"/>
    <d v="2021-08-18T00:00:00"/>
    <n v="450000"/>
    <n v="350000"/>
    <n v="100000"/>
    <n v="197"/>
    <n v="100000"/>
    <n v="0.22222222222222221"/>
    <x v="1"/>
    <x v="1"/>
    <s v="Manufacturer"/>
    <x v="2"/>
    <x v="0"/>
    <x v="4"/>
  </r>
  <r>
    <x v="13"/>
    <n v="45643226"/>
    <d v="2021-06-11T00:00:00"/>
    <n v="60"/>
    <s v="Credit Sale"/>
    <d v="2021-08-10T00:00:00"/>
    <n v="488880"/>
    <n v="488800"/>
    <n v="80"/>
    <n v="205"/>
    <n v="80"/>
    <n v="1.6363933889707084E-4"/>
    <x v="1"/>
    <x v="1"/>
    <s v="Retailer"/>
    <x v="0"/>
    <x v="0"/>
    <x v="5"/>
  </r>
  <r>
    <x v="14"/>
    <n v="45643227"/>
    <d v="2021-06-16T00:00:00"/>
    <n v="30"/>
    <s v="Credit Sale"/>
    <d v="2021-07-16T00:00:00"/>
    <n v="489461"/>
    <n v="489460"/>
    <n v="1"/>
    <n v="230"/>
    <n v="1"/>
    <n v="2.043063696596869E-6"/>
    <x v="1"/>
    <x v="1"/>
    <s v="Dealer"/>
    <x v="1"/>
    <x v="0"/>
    <x v="5"/>
  </r>
  <r>
    <x v="15"/>
    <n v="45643228"/>
    <d v="2021-07-09T00:00:00"/>
    <n v="30"/>
    <s v="Credit Sale"/>
    <d v="2021-08-08T00:00:00"/>
    <n v="584425"/>
    <n v="580000"/>
    <n v="4425"/>
    <n v="207"/>
    <n v="4425"/>
    <n v="7.5715446806690337E-3"/>
    <x v="1"/>
    <x v="1"/>
    <s v="Retailer"/>
    <x v="2"/>
    <x v="0"/>
    <x v="6"/>
  </r>
  <r>
    <x v="16"/>
    <n v="45643229"/>
    <d v="2021-07-30T00:00:00"/>
    <n v="45"/>
    <s v="Credit Sale"/>
    <d v="2021-09-13T00:00:00"/>
    <n v="979841"/>
    <n v="600000"/>
    <n v="379841"/>
    <n v="171"/>
    <n v="379841"/>
    <n v="0.3876557523108341"/>
    <x v="1"/>
    <x v="1"/>
    <s v="Dealer"/>
    <x v="1"/>
    <x v="0"/>
    <x v="6"/>
  </r>
  <r>
    <x v="17"/>
    <n v="45643230"/>
    <d v="2021-08-25T00:00:00"/>
    <n v="60"/>
    <s v="Credit Sale"/>
    <d v="2021-10-24T00:00:00"/>
    <n v="445415"/>
    <n v="445415"/>
    <n v="0"/>
    <s v="Not due"/>
    <n v="0"/>
    <n v="0"/>
    <x v="0"/>
    <x v="0"/>
    <s v="Manufacturer"/>
    <x v="2"/>
    <x v="0"/>
    <x v="7"/>
  </r>
  <r>
    <x v="18"/>
    <n v="45643231"/>
    <d v="2021-08-20T00:00:00"/>
    <n v="90"/>
    <s v="Credit Sale"/>
    <d v="2021-11-18T00:00:00"/>
    <n v="546546"/>
    <n v="546546"/>
    <n v="0"/>
    <s v="Not due"/>
    <n v="0"/>
    <n v="0"/>
    <x v="0"/>
    <x v="0"/>
    <s v="Dealer"/>
    <x v="1"/>
    <x v="0"/>
    <x v="7"/>
  </r>
  <r>
    <x v="19"/>
    <n v="45643232"/>
    <d v="2021-09-20T00:00:00"/>
    <n v="90"/>
    <s v="Credit Sale"/>
    <d v="2021-12-19T00:00:00"/>
    <n v="465456"/>
    <n v="455269"/>
    <n v="10187"/>
    <n v="74"/>
    <n v="10187"/>
    <n v="2.1886064418548692E-2"/>
    <x v="2"/>
    <x v="1"/>
    <s v="Dealer"/>
    <x v="0"/>
    <x v="0"/>
    <x v="8"/>
  </r>
  <r>
    <x v="20"/>
    <n v="45643233"/>
    <d v="2021-09-05T00:00:00"/>
    <n v="90"/>
    <s v="Credit Sale"/>
    <d v="2021-12-04T00:00:00"/>
    <n v="12484"/>
    <n v="12321"/>
    <n v="163"/>
    <n v="89"/>
    <n v="163"/>
    <n v="1.305671259211791E-2"/>
    <x v="2"/>
    <x v="1"/>
    <s v="Dealer"/>
    <x v="0"/>
    <x v="0"/>
    <x v="8"/>
  </r>
  <r>
    <x v="21"/>
    <n v="45643234"/>
    <d v="2021-09-25T00:00:00"/>
    <n v="45"/>
    <s v="Credit Sale"/>
    <d v="2021-11-09T00:00:00"/>
    <n v="188998"/>
    <n v="1529"/>
    <n v="187469"/>
    <n v="114"/>
    <n v="187469"/>
    <n v="0.99190996730124126"/>
    <x v="1"/>
    <x v="1"/>
    <s v="Dealer"/>
    <x v="1"/>
    <x v="0"/>
    <x v="8"/>
  </r>
  <r>
    <x v="22"/>
    <n v="45643235"/>
    <d v="2021-10-15T00:00:00"/>
    <n v="30"/>
    <s v="Credit Sale"/>
    <d v="2021-11-14T00:00:00"/>
    <n v="454199"/>
    <n v="15656"/>
    <n v="438543"/>
    <n v="109"/>
    <n v="438543"/>
    <n v="0.96553052736795986"/>
    <x v="1"/>
    <x v="1"/>
    <s v="Manufacturer"/>
    <x v="2"/>
    <x v="0"/>
    <x v="9"/>
  </r>
  <r>
    <x v="23"/>
    <n v="45643236"/>
    <d v="2021-10-24T00:00:00"/>
    <n v="30"/>
    <s v="Credit Sale"/>
    <d v="2021-11-23T00:00:00"/>
    <n v="584514"/>
    <n v="459582"/>
    <n v="124932"/>
    <n v="100"/>
    <n v="124932"/>
    <n v="0.2137365400999805"/>
    <x v="1"/>
    <x v="1"/>
    <s v="Retailer"/>
    <x v="0"/>
    <x v="0"/>
    <x v="9"/>
  </r>
  <r>
    <x v="24"/>
    <n v="45643237"/>
    <d v="2021-11-10T00:00:00"/>
    <n v="45"/>
    <s v="Credit Sale"/>
    <d v="2021-12-25T00:00:00"/>
    <n v="454541"/>
    <n v="0"/>
    <n v="454541"/>
    <n v="68"/>
    <n v="454541"/>
    <n v="1"/>
    <x v="2"/>
    <x v="1"/>
    <s v="Retailer"/>
    <x v="2"/>
    <x v="0"/>
    <x v="10"/>
  </r>
  <r>
    <x v="0"/>
    <n v="45643238"/>
    <d v="2021-11-12T00:00:00"/>
    <n v="30"/>
    <s v="Credit Sale"/>
    <d v="2021-12-12T00:00:00"/>
    <n v="244193"/>
    <n v="30000"/>
    <n v="214193"/>
    <n v="81"/>
    <n v="214193"/>
    <n v="0.87714635554663734"/>
    <x v="2"/>
    <x v="1"/>
    <s v="Dealer"/>
    <x v="0"/>
    <x v="0"/>
    <x v="10"/>
  </r>
  <r>
    <x v="1"/>
    <n v="45643239"/>
    <d v="2021-12-04T00:00:00"/>
    <n v="30"/>
    <s v="Credit Sale"/>
    <d v="2022-01-03T00:00:00"/>
    <n v="250000"/>
    <n v="0"/>
    <n v="250000"/>
    <n v="59"/>
    <n v="250000"/>
    <n v="1"/>
    <x v="3"/>
    <x v="1"/>
    <s v="Dealer"/>
    <x v="0"/>
    <x v="0"/>
    <x v="11"/>
  </r>
  <r>
    <x v="2"/>
    <n v="45643240"/>
    <d v="2021-12-27T00:00:00"/>
    <n v="60"/>
    <s v="Credit Sale"/>
    <d v="2022-02-25T00:00:00"/>
    <n v="120000"/>
    <n v="0"/>
    <n v="120000"/>
    <n v="6"/>
    <n v="120000"/>
    <n v="1"/>
    <x v="4"/>
    <x v="1"/>
    <s v="Dealer"/>
    <x v="2"/>
    <x v="0"/>
    <x v="11"/>
  </r>
  <r>
    <x v="3"/>
    <n v="45643241"/>
    <d v="2022-01-10T00:00:00"/>
    <n v="30"/>
    <s v="Credit Sale"/>
    <d v="2022-02-09T00:00:00"/>
    <n v="180000"/>
    <n v="100000"/>
    <n v="80000"/>
    <n v="22"/>
    <n v="80000"/>
    <n v="0.44444444444444442"/>
    <x v="4"/>
    <x v="1"/>
    <s v="Retailer"/>
    <x v="1"/>
    <x v="1"/>
    <x v="0"/>
  </r>
  <r>
    <x v="4"/>
    <n v="45643242"/>
    <d v="2022-01-21T00:00:00"/>
    <n v="30"/>
    <s v="Credit Sale"/>
    <d v="2022-02-20T00:00:00"/>
    <n v="64000"/>
    <n v="0"/>
    <n v="64000"/>
    <n v="11"/>
    <n v="64000"/>
    <n v="1"/>
    <x v="4"/>
    <x v="1"/>
    <s v="Retailer"/>
    <x v="2"/>
    <x v="1"/>
    <x v="0"/>
  </r>
  <r>
    <x v="5"/>
    <n v="45643243"/>
    <d v="2022-02-08T00:00:00"/>
    <n v="15"/>
    <s v="Credit Sale"/>
    <d v="2022-02-23T00:00:00"/>
    <n v="90000"/>
    <n v="45000"/>
    <n v="45000"/>
    <n v="8"/>
    <n v="45000"/>
    <n v="0.5"/>
    <x v="4"/>
    <x v="1"/>
    <s v="Dealer"/>
    <x v="0"/>
    <x v="1"/>
    <x v="1"/>
  </r>
  <r>
    <x v="6"/>
    <n v="45643244"/>
    <d v="2022-02-15T00:00:00"/>
    <n v="45"/>
    <s v="Credit Sale"/>
    <d v="2022-04-01T00:00:00"/>
    <n v="145000"/>
    <n v="0"/>
    <n v="145000"/>
    <s v="Not due"/>
    <n v="0"/>
    <n v="0"/>
    <x v="0"/>
    <x v="2"/>
    <s v="Retailer"/>
    <x v="2"/>
    <x v="1"/>
    <x v="1"/>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r>
    <x v="25"/>
    <m/>
    <m/>
    <m/>
    <m/>
    <m/>
    <m/>
    <m/>
    <m/>
    <m/>
    <m/>
    <m/>
    <x v="5"/>
    <x v="3"/>
    <m/>
    <x v="3"/>
    <x v="2"/>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E4681C-3326-42B0-8DB8-C43D20233E75}" name="PivotTable7"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8">
  <location ref="A31:B36" firstHeaderRow="1" firstDataRow="1" firstDataCol="1"/>
  <pivotFields count="23">
    <pivotField showAll="0"/>
    <pivotField showAll="0"/>
    <pivotField showAll="0"/>
    <pivotField showAll="0"/>
    <pivotField showAll="0"/>
    <pivotField showAll="0"/>
    <pivotField showAll="0"/>
    <pivotField showAll="0"/>
    <pivotField showAll="0"/>
    <pivotField showAll="0"/>
    <pivotField dataField="1" showAll="0"/>
    <pivotField showAll="0"/>
    <pivotField axis="axisRow" showAll="0">
      <items count="11">
        <item h="1" m="1" x="8"/>
        <item m="1" x="6"/>
        <item h="1" m="1" x="9"/>
        <item h="1" m="1" x="7"/>
        <item h="1" x="0"/>
        <item x="5"/>
        <item x="1"/>
        <item x="2"/>
        <item x="3"/>
        <item x="4"/>
        <item t="default"/>
      </items>
    </pivotField>
    <pivotField showAll="0"/>
    <pivotField showAll="0"/>
    <pivotField showAll="0">
      <items count="5">
        <item x="0"/>
        <item x="1"/>
        <item x="2"/>
        <item x="3"/>
        <item t="default"/>
      </items>
    </pivotField>
    <pivotField showAll="0">
      <items count="4">
        <item x="0"/>
        <item x="1"/>
        <item h="1" x="2"/>
        <item t="default"/>
      </items>
    </pivotField>
    <pivotField showAll="0">
      <items count="14">
        <item x="0"/>
        <item x="1"/>
        <item x="2"/>
        <item x="3"/>
        <item x="4"/>
        <item x="5"/>
        <item x="6"/>
        <item x="7"/>
        <item x="8"/>
        <item x="9"/>
        <item x="10"/>
        <item x="11"/>
        <item x="12"/>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12"/>
  </rowFields>
  <rowItems count="5">
    <i>
      <x v="6"/>
    </i>
    <i>
      <x v="7"/>
    </i>
    <i>
      <x v="8"/>
    </i>
    <i>
      <x v="9"/>
    </i>
    <i t="grand">
      <x/>
    </i>
  </rowItems>
  <colItems count="1">
    <i/>
  </colItems>
  <dataFields count="1">
    <dataField name="Sum of Overdue balance" fld="10" baseField="0" baseItem="0"/>
  </dataFields>
  <formats count="2">
    <format dxfId="1">
      <pivotArea collapsedLevelsAreSubtotals="1" fieldPosition="0">
        <references count="1">
          <reference field="12" count="0"/>
        </references>
      </pivotArea>
    </format>
    <format dxfId="0">
      <pivotArea grandRow="1" outline="0" collapsedLevelsAreSubtotals="1" fieldPosition="0"/>
    </format>
  </formats>
  <chartFormats count="2">
    <chartFormat chart="7" format="4" series="1">
      <pivotArea type="data" outline="0" fieldPosition="0">
        <references count="1">
          <reference field="4294967294" count="1" selected="0">
            <x v="0"/>
          </reference>
        </references>
      </pivotArea>
    </chartFormat>
    <chartFormat chart="7" format="5">
      <pivotArea type="data" outline="0" fieldPosition="0">
        <references count="2">
          <reference field="4294967294" count="1" selected="0">
            <x v="0"/>
          </reference>
          <reference field="1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DC706A3-83BE-45AD-BE51-5341CA9E5BC6}" name="PivotTable6"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7">
  <location ref="A24:B28" firstHeaderRow="1" firstDataRow="1" firstDataCol="1"/>
  <pivotFields count="2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11">
        <item m="1" x="7"/>
        <item m="1" x="5"/>
        <item m="1" x="9"/>
        <item m="1" x="6"/>
        <item m="1" x="8"/>
        <item m="1" x="4"/>
        <item h="1" x="3"/>
        <item x="1"/>
        <item x="2"/>
        <item x="0"/>
        <item t="default"/>
      </items>
    </pivotField>
    <pivotField showAll="0"/>
    <pivotField showAll="0">
      <items count="5">
        <item x="0"/>
        <item x="1"/>
        <item x="2"/>
        <item x="3"/>
        <item t="default"/>
      </items>
    </pivotField>
    <pivotField showAll="0">
      <items count="4">
        <item x="0"/>
        <item x="1"/>
        <item h="1" x="2"/>
        <item t="default"/>
      </items>
    </pivotField>
    <pivotField showAll="0">
      <items count="14">
        <item x="0"/>
        <item x="1"/>
        <item x="2"/>
        <item x="3"/>
        <item x="4"/>
        <item x="5"/>
        <item x="6"/>
        <item x="7"/>
        <item x="8"/>
        <item x="9"/>
        <item x="10"/>
        <item x="11"/>
        <item x="12"/>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13"/>
  </rowFields>
  <rowItems count="4">
    <i>
      <x v="7"/>
    </i>
    <i>
      <x v="8"/>
    </i>
    <i>
      <x v="9"/>
    </i>
    <i t="grand">
      <x/>
    </i>
  </rowItems>
  <colItems count="1">
    <i/>
  </colItems>
  <dataFields count="1">
    <dataField name="Count of Invoice Number" fld="1" subtotal="count" baseField="0" baseItem="0"/>
  </dataFields>
  <chartFormats count="4">
    <chartFormat chart="6" format="5" series="1">
      <pivotArea type="data" outline="0" fieldPosition="0">
        <references count="1">
          <reference field="4294967294" count="1" selected="0">
            <x v="0"/>
          </reference>
        </references>
      </pivotArea>
    </chartFormat>
    <chartFormat chart="6" format="6">
      <pivotArea type="data" outline="0" fieldPosition="0">
        <references count="2">
          <reference field="4294967294" count="1" selected="0">
            <x v="0"/>
          </reference>
          <reference field="13" count="1" selected="0">
            <x v="7"/>
          </reference>
        </references>
      </pivotArea>
    </chartFormat>
    <chartFormat chart="6" format="7">
      <pivotArea type="data" outline="0" fieldPosition="0">
        <references count="2">
          <reference field="4294967294" count="1" selected="0">
            <x v="0"/>
          </reference>
          <reference field="13" count="1" selected="0">
            <x v="8"/>
          </reference>
        </references>
      </pivotArea>
    </chartFormat>
    <chartFormat chart="6" format="8">
      <pivotArea type="data" outline="0" fieldPosition="0">
        <references count="2">
          <reference field="4294967294" count="1" selected="0">
            <x v="0"/>
          </reference>
          <reference field="13"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971410C-42D5-4510-9D81-3E5B804B018E}" name="PivotTable5"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7">
  <location ref="A3:E20" firstHeaderRow="0" firstDataRow="1" firstDataCol="1"/>
  <pivotFields count="23">
    <pivotField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dataField="1" showAll="0"/>
    <pivotField showAll="0"/>
    <pivotField dataField="1" showAll="0"/>
    <pivotField showAll="0"/>
    <pivotField dataField="1" showAll="0"/>
    <pivotField showAll="0"/>
    <pivotField showAll="0"/>
    <pivotField showAll="0"/>
    <pivotField showAll="0"/>
    <pivotField showAll="0">
      <items count="5">
        <item x="0"/>
        <item x="1"/>
        <item x="2"/>
        <item x="3"/>
        <item t="default"/>
      </items>
    </pivotField>
    <pivotField axis="axisRow" showAll="0">
      <items count="4">
        <item x="0"/>
        <item x="1"/>
        <item h="1" x="2"/>
        <item t="default"/>
      </items>
    </pivotField>
    <pivotField axis="axisRow" showAll="0" sortType="ascending">
      <items count="14">
        <item x="0"/>
        <item x="1"/>
        <item x="2"/>
        <item x="3"/>
        <item x="4"/>
        <item x="5"/>
        <item x="6"/>
        <item x="7"/>
        <item x="8"/>
        <item x="9"/>
        <item x="10"/>
        <item x="11"/>
        <item x="12"/>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s>
  <rowFields count="2">
    <field x="16"/>
    <field x="17"/>
  </rowFields>
  <rowItems count="17">
    <i>
      <x/>
    </i>
    <i r="1">
      <x/>
    </i>
    <i r="1">
      <x v="1"/>
    </i>
    <i r="1">
      <x v="2"/>
    </i>
    <i r="1">
      <x v="3"/>
    </i>
    <i r="1">
      <x v="4"/>
    </i>
    <i r="1">
      <x v="5"/>
    </i>
    <i r="1">
      <x v="6"/>
    </i>
    <i r="1">
      <x v="7"/>
    </i>
    <i r="1">
      <x v="8"/>
    </i>
    <i r="1">
      <x v="9"/>
    </i>
    <i r="1">
      <x v="10"/>
    </i>
    <i r="1">
      <x v="11"/>
    </i>
    <i>
      <x v="1"/>
    </i>
    <i r="1">
      <x/>
    </i>
    <i r="1">
      <x v="1"/>
    </i>
    <i t="grand">
      <x/>
    </i>
  </rowItems>
  <colFields count="1">
    <field x="-2"/>
  </colFields>
  <colItems count="4">
    <i>
      <x/>
    </i>
    <i i="1">
      <x v="1"/>
    </i>
    <i i="2">
      <x v="2"/>
    </i>
    <i i="3">
      <x v="3"/>
    </i>
  </colItems>
  <dataFields count="4">
    <dataField name="Total Invoice Amount" fld="6" baseField="0" baseItem="0"/>
    <dataField name="Total Outstanding Amount" fld="8" baseField="0" baseItem="0"/>
    <dataField name="Total Overdue Amount" fld="10" baseField="0" baseItem="0"/>
    <dataField name="Sum of Field4" fld="22" baseField="0" baseItem="0"/>
  </dataFields>
  <formats count="4">
    <format dxfId="5">
      <pivotArea collapsedLevelsAreSubtotals="1" fieldPosition="0">
        <references count="2">
          <reference field="4294967294" count="3" selected="0">
            <x v="0"/>
            <x v="1"/>
            <x v="2"/>
          </reference>
          <reference field="16" count="1">
            <x v="0"/>
          </reference>
        </references>
      </pivotArea>
    </format>
    <format dxfId="4">
      <pivotArea collapsedLevelsAreSubtotals="1" fieldPosition="0">
        <references count="3">
          <reference field="4294967294" count="3" selected="0">
            <x v="0"/>
            <x v="1"/>
            <x v="2"/>
          </reference>
          <reference field="16" count="1" selected="0">
            <x v="0"/>
          </reference>
          <reference field="17" count="11">
            <x v="0"/>
            <x v="1"/>
            <x v="2"/>
            <x v="4"/>
            <x v="5"/>
            <x v="6"/>
            <x v="7"/>
            <x v="8"/>
            <x v="9"/>
            <x v="10"/>
            <x v="11"/>
          </reference>
        </references>
      </pivotArea>
    </format>
    <format dxfId="3">
      <pivotArea collapsedLevelsAreSubtotals="1" fieldPosition="0">
        <references count="2">
          <reference field="4294967294" count="3" selected="0">
            <x v="0"/>
            <x v="1"/>
            <x v="2"/>
          </reference>
          <reference field="16" count="1">
            <x v="1"/>
          </reference>
        </references>
      </pivotArea>
    </format>
    <format dxfId="2">
      <pivotArea collapsedLevelsAreSubtotals="1" fieldPosition="0">
        <references count="3">
          <reference field="4294967294" count="3" selected="0">
            <x v="0"/>
            <x v="1"/>
            <x v="2"/>
          </reference>
          <reference field="16" count="1" selected="0">
            <x v="1"/>
          </reference>
          <reference field="17" count="2">
            <x v="0"/>
            <x v="1"/>
          </reference>
        </references>
      </pivotArea>
    </format>
  </formats>
  <chartFormats count="4">
    <chartFormat chart="16" format="8" series="1">
      <pivotArea type="data" outline="0" fieldPosition="0">
        <references count="1">
          <reference field="4294967294" count="1" selected="0">
            <x v="0"/>
          </reference>
        </references>
      </pivotArea>
    </chartFormat>
    <chartFormat chart="16" format="9" series="1">
      <pivotArea type="data" outline="0" fieldPosition="0">
        <references count="1">
          <reference field="4294967294" count="1" selected="0">
            <x v="1"/>
          </reference>
        </references>
      </pivotArea>
    </chartFormat>
    <chartFormat chart="16" format="10" series="1">
      <pivotArea type="data" outline="0" fieldPosition="0">
        <references count="1">
          <reference field="4294967294" count="1" selected="0">
            <x v="2"/>
          </reference>
        </references>
      </pivotArea>
    </chartFormat>
    <chartFormat chart="16"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905DD04-565A-4726-B72C-579CFCE48A3F}" name="PivotTable18"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3">
  <location ref="A63:B69" firstHeaderRow="1" firstDataRow="1" firstDataCol="1"/>
  <pivotFields count="23">
    <pivotField axis="axisRow" showAll="0" measureFilter="1" sortType="descending">
      <items count="27">
        <item x="0"/>
        <item x="1"/>
        <item x="2"/>
        <item x="3"/>
        <item x="4"/>
        <item x="5"/>
        <item x="6"/>
        <item x="7"/>
        <item x="8"/>
        <item x="9"/>
        <item x="10"/>
        <item x="11"/>
        <item x="12"/>
        <item x="13"/>
        <item x="14"/>
        <item x="15"/>
        <item x="16"/>
        <item x="17"/>
        <item x="18"/>
        <item x="19"/>
        <item x="20"/>
        <item x="21"/>
        <item x="22"/>
        <item x="23"/>
        <item x="24"/>
        <item x="2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0"/>
  </rowFields>
  <rowItems count="6">
    <i>
      <x v="3"/>
    </i>
    <i>
      <x v="16"/>
    </i>
    <i>
      <x/>
    </i>
    <i>
      <x v="23"/>
    </i>
    <i>
      <x v="15"/>
    </i>
    <i t="grand">
      <x/>
    </i>
  </rowItems>
  <colItems count="1">
    <i/>
  </colItems>
  <dataFields count="1">
    <dataField name="Sum of Total Amount" fld="6" baseField="0" baseItem="0"/>
  </dataFields>
  <formats count="1">
    <format dxfId="6">
      <pivotArea collapsedLevelsAreSubtotals="1" fieldPosition="0">
        <references count="1">
          <reference field="0" count="5">
            <x v="0"/>
            <x v="3"/>
            <x v="15"/>
            <x v="16"/>
            <x v="23"/>
          </reference>
        </references>
      </pivotArea>
    </format>
  </formats>
  <chartFormats count="1">
    <chartFormat chart="1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count" evalOrder="-1" id="1"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8DD7BDD-1791-420A-85EE-A2DD82336F46}" name="PivotTable1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
  <location ref="A49:B53" firstHeaderRow="1" firstDataRow="1" firstDataCol="1"/>
  <pivotFields count="23">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axis="axisRow" showAll="0">
      <items count="5">
        <item x="0"/>
        <item x="1"/>
        <item x="2"/>
        <item x="3"/>
        <item t="default"/>
      </items>
    </pivotField>
    <pivotField showAll="0">
      <items count="4">
        <item x="0"/>
        <item x="1"/>
        <item h="1" x="2"/>
        <item t="default"/>
      </items>
    </pivotField>
    <pivotField showAll="0">
      <items count="14">
        <item x="0"/>
        <item x="1"/>
        <item x="2"/>
        <item x="3"/>
        <item x="4"/>
        <item x="5"/>
        <item x="6"/>
        <item x="7"/>
        <item x="8"/>
        <item x="9"/>
        <item x="10"/>
        <item x="11"/>
        <item x="12"/>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15"/>
  </rowFields>
  <rowItems count="4">
    <i>
      <x/>
    </i>
    <i>
      <x v="1"/>
    </i>
    <i>
      <x v="2"/>
    </i>
    <i t="grand">
      <x/>
    </i>
  </rowItems>
  <colItems count="1">
    <i/>
  </colItems>
  <dataFields count="1">
    <dataField name="Sum of Overdue balance" fld="10" baseField="0" baseItem="0"/>
  </dataFields>
  <formats count="1">
    <format dxfId="7">
      <pivotArea collapsedLevelsAreSubtotals="1" fieldPosition="0">
        <references count="1">
          <reference field="15" count="0"/>
        </references>
      </pivotArea>
    </format>
  </formats>
  <chartFormats count="4">
    <chartFormat chart="3" format="5" series="1">
      <pivotArea type="data" outline="0" fieldPosition="0">
        <references count="1">
          <reference field="4294967294" count="1" selected="0">
            <x v="0"/>
          </reference>
        </references>
      </pivotArea>
    </chartFormat>
    <chartFormat chart="3" format="6">
      <pivotArea type="data" outline="0" fieldPosition="0">
        <references count="2">
          <reference field="4294967294" count="1" selected="0">
            <x v="0"/>
          </reference>
          <reference field="15" count="1" selected="0">
            <x v="0"/>
          </reference>
        </references>
      </pivotArea>
    </chartFormat>
    <chartFormat chart="3" format="7">
      <pivotArea type="data" outline="0" fieldPosition="0">
        <references count="2">
          <reference field="4294967294" count="1" selected="0">
            <x v="0"/>
          </reference>
          <reference field="15" count="1" selected="0">
            <x v="1"/>
          </reference>
        </references>
      </pivotArea>
    </chartFormat>
    <chartFormat chart="3" format="8">
      <pivotArea type="data" outline="0" fieldPosition="0">
        <references count="2">
          <reference field="4294967294" count="1" selected="0">
            <x v="0"/>
          </reference>
          <reference field="1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3EE2300-7719-4BB0-A59D-7F3DE65A41D3}" name="PivotTable10"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5">
  <location ref="A40:B46" firstHeaderRow="1" firstDataRow="1" firstDataCol="1"/>
  <pivotFields count="23">
    <pivotField axis="axisRow" showAll="0" measureFilter="1" sortType="descending">
      <items count="27">
        <item x="25"/>
        <item x="24"/>
        <item x="23"/>
        <item x="22"/>
        <item x="21"/>
        <item x="20"/>
        <item x="19"/>
        <item x="18"/>
        <item x="17"/>
        <item x="16"/>
        <item x="15"/>
        <item x="14"/>
        <item x="13"/>
        <item x="12"/>
        <item x="11"/>
        <item x="10"/>
        <item x="9"/>
        <item x="8"/>
        <item x="7"/>
        <item x="6"/>
        <item x="5"/>
        <item x="4"/>
        <item x="3"/>
        <item x="2"/>
        <item x="1"/>
        <item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items count="5">
        <item x="0"/>
        <item x="1"/>
        <item x="2"/>
        <item x="3"/>
        <item t="default"/>
      </items>
    </pivotField>
    <pivotField showAll="0">
      <items count="4">
        <item x="0"/>
        <item x="1"/>
        <item h="1" x="2"/>
        <item t="default"/>
      </items>
    </pivotField>
    <pivotField showAll="0">
      <items count="14">
        <item x="0"/>
        <item x="1"/>
        <item x="2"/>
        <item x="3"/>
        <item x="4"/>
        <item x="5"/>
        <item x="6"/>
        <item x="7"/>
        <item x="8"/>
        <item x="9"/>
        <item x="10"/>
        <item x="11"/>
        <item x="12"/>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0"/>
  </rowFields>
  <rowItems count="6">
    <i>
      <x v="1"/>
    </i>
    <i>
      <x v="3"/>
    </i>
    <i>
      <x v="9"/>
    </i>
    <i>
      <x v="24"/>
    </i>
    <i>
      <x v="25"/>
    </i>
    <i t="grand">
      <x/>
    </i>
  </rowItems>
  <colItems count="1">
    <i/>
  </colItems>
  <dataFields count="1">
    <dataField name="Sum of Overdue balance" fld="10" baseField="0" baseItem="0"/>
  </dataFields>
  <formats count="3">
    <format dxfId="10">
      <pivotArea collapsedLevelsAreSubtotals="1" fieldPosition="0">
        <references count="1">
          <reference field="0" count="5">
            <x v="1"/>
            <x v="3"/>
            <x v="4"/>
            <x v="9"/>
            <x v="13"/>
          </reference>
        </references>
      </pivotArea>
    </format>
    <format dxfId="9">
      <pivotArea collapsedLevelsAreSubtotals="1" fieldPosition="0">
        <references count="1">
          <reference field="0" count="2">
            <x v="24"/>
            <x v="25"/>
          </reference>
        </references>
      </pivotArea>
    </format>
    <format dxfId="8">
      <pivotArea grandRow="1" outline="0" collapsedLevelsAreSubtotals="1" fieldPosition="0"/>
    </format>
  </formats>
  <chartFormats count="1">
    <chartFormat chart="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count" evalOrder="-1" id="1"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ctor1" xr10:uid="{A3DE5133-AE61-4A31-94E0-EF3E292AC316}" sourceName="Collector">
  <pivotTables>
    <pivotTable tabId="11" name="PivotTable11"/>
    <pivotTable tabId="11" name="PivotTable10"/>
    <pivotTable tabId="11" name="PivotTable5"/>
    <pivotTable tabId="11" name="PivotTable6"/>
    <pivotTable tabId="11" name="PivotTable7"/>
  </pivotTables>
  <data>
    <tabular pivotCacheId="602645039">
      <items count="4">
        <i x="0" s="1"/>
        <i x="1" s="1"/>
        <i x="2" s="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B6D30653-E856-4886-97C9-A380E9E3E69F}" sourceName="Month">
  <pivotTables>
    <pivotTable tabId="11" name="PivotTable5"/>
    <pivotTable tabId="11" name="PivotTable10"/>
    <pivotTable tabId="11" name="PivotTable11"/>
    <pivotTable tabId="11" name="PivotTable6"/>
    <pivotTable tabId="11" name="PivotTable7"/>
  </pivotTables>
  <data>
    <tabular pivotCacheId="602645039">
      <items count="13">
        <i x="0" s="1"/>
        <i x="1" s="1"/>
        <i x="2" s="1"/>
        <i x="3" s="1"/>
        <i x="4" s="1"/>
        <i x="5" s="1"/>
        <i x="6" s="1"/>
        <i x="7" s="1"/>
        <i x="8" s="1"/>
        <i x="9" s="1"/>
        <i x="10" s="1"/>
        <i x="11" s="1"/>
        <i x="1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stomer2" xr10:uid="{EA5B3907-99C2-40B6-839F-38ADD087763C}" sourceName="Customer">
  <pivotTables>
    <pivotTable tabId="11" name="PivotTable5"/>
  </pivotTables>
  <data>
    <tabular pivotCacheId="602645039">
      <items count="26">
        <i x="0" s="1"/>
        <i x="1" s="1"/>
        <i x="2" s="1"/>
        <i x="3" s="1"/>
        <i x="4" s="1"/>
        <i x="5" s="1"/>
        <i x="6" s="1"/>
        <i x="7" s="1"/>
        <i x="8" s="1"/>
        <i x="9" s="1"/>
        <i x="10" s="1"/>
        <i x="11" s="1"/>
        <i x="12" s="1"/>
        <i x="13" s="1"/>
        <i x="14" s="1"/>
        <i x="15" s="1"/>
        <i x="16" s="1"/>
        <i x="17" s="1"/>
        <i x="18" s="1"/>
        <i x="19" s="1"/>
        <i x="20" s="1"/>
        <i x="21" s="1"/>
        <i x="22" s="1"/>
        <i x="23" s="1"/>
        <i x="24" s="1"/>
        <i x="25"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F2E99E3B-409E-494C-BCB3-AAEA916BB1A1}" sourceName="Year">
  <pivotTables>
    <pivotTable tabId="11" name="PivotTable5"/>
    <pivotTable tabId="11" name="PivotTable10"/>
    <pivotTable tabId="11" name="PivotTable11"/>
    <pivotTable tabId="11" name="PivotTable6"/>
    <pivotTable tabId="11" name="PivotTable7"/>
  </pivotTables>
  <data>
    <tabular pivotCacheId="602645039">
      <items count="3">
        <i x="0" s="1"/>
        <i x="1"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ctor 2" xr10:uid="{A5C911DE-C6E3-4260-B6B2-55C07BB977FC}" cache="Slicer_Collector1" caption="Collector" rowHeight="241300"/>
  <slicer name="Month 1" xr10:uid="{0DDE38E0-7570-4D55-A970-037D99040482}" cache="Slicer_Month" caption="Month" rowHeight="241300"/>
  <slicer name="Customer 3" xr10:uid="{336DD163-A9D2-40E8-BD06-EFEA8DB34518}" cache="Slicer_Customer2" caption="Customer" startItem="4" rowHeight="241300"/>
  <slicer name="Year 1" xr10:uid="{5D38C548-137A-45B0-AC54-AB4DD5A257CB}" cache="Slicer_Year" caption="Yea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highradius.com/resources/blogs/" TargetMode="External"/><Relationship Id="rId13" Type="http://schemas.openxmlformats.org/officeDocument/2006/relationships/hyperlink" Target="http://www.radiusone.com/" TargetMode="External"/><Relationship Id="rId3" Type="http://schemas.openxmlformats.org/officeDocument/2006/relationships/hyperlink" Target="https://www.highradius.com/resources/Templates/dso-calculation-excel-template-finance-leaders/" TargetMode="External"/><Relationship Id="rId7" Type="http://schemas.openxmlformats.org/officeDocument/2006/relationships/hyperlink" Target="https://www.highradius.com/resources/treasury/templates/finance-toolkit/" TargetMode="External"/><Relationship Id="rId12" Type="http://schemas.openxmlformats.org/officeDocument/2006/relationships/hyperlink" Target="https://www.highradius.com/resources/whitepapers/" TargetMode="External"/><Relationship Id="rId2" Type="http://schemas.openxmlformats.org/officeDocument/2006/relationships/hyperlink" Target="https://www.highradius.com/resources/Templates/11-collection-email-templates/" TargetMode="External"/><Relationship Id="rId16" Type="http://schemas.openxmlformats.org/officeDocument/2006/relationships/drawing" Target="../drawings/drawing4.xml"/><Relationship Id="rId1" Type="http://schemas.openxmlformats.org/officeDocument/2006/relationships/hyperlink" Target="https://www.highradius.com/resources/Templates/accounts-receivable-software-evaluation-template-excel/" TargetMode="External"/><Relationship Id="rId6" Type="http://schemas.openxmlformats.org/officeDocument/2006/relationships/hyperlink" Target="https://www.highradius.com/resources/Blog/how-to-choose-accounts-receivable-automation-software/" TargetMode="External"/><Relationship Id="rId11" Type="http://schemas.openxmlformats.org/officeDocument/2006/relationships/hyperlink" Target="https://www.highradius.com/data-sheets/" TargetMode="External"/><Relationship Id="rId5" Type="http://schemas.openxmlformats.org/officeDocument/2006/relationships/hyperlink" Target="https://www.highradius.com/resources/Blog/what-is-credit-policy-and-how-to-make-a-good-one/" TargetMode="External"/><Relationship Id="rId15" Type="http://schemas.openxmlformats.org/officeDocument/2006/relationships/printerSettings" Target="../printerSettings/printerSettings4.bin"/><Relationship Id="rId10" Type="http://schemas.openxmlformats.org/officeDocument/2006/relationships/hyperlink" Target="https://www.highradius.com/resources/ebooks/" TargetMode="External"/><Relationship Id="rId4" Type="http://schemas.openxmlformats.org/officeDocument/2006/relationships/hyperlink" Target="https://www.highradius.com/resources/Blog/dunning-emails/" TargetMode="External"/><Relationship Id="rId9" Type="http://schemas.openxmlformats.org/officeDocument/2006/relationships/hyperlink" Target="https://www.highradius.com/resources/templates/" TargetMode="External"/><Relationship Id="rId14" Type="http://schemas.openxmlformats.org/officeDocument/2006/relationships/hyperlink" Target="http://www.highradius.com/" TargetMode="Externa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5.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0DDAC-041E-4DD8-B371-E4BBC5651A44}">
  <dimension ref="B3:L31"/>
  <sheetViews>
    <sheetView showGridLines="0" zoomScale="92" zoomScaleNormal="92" workbookViewId="0">
      <selection activeCell="A13" sqref="A13"/>
    </sheetView>
  </sheetViews>
  <sheetFormatPr defaultRowHeight="15" x14ac:dyDescent="0.25"/>
  <cols>
    <col min="1" max="1" width="3.7109375" customWidth="1"/>
  </cols>
  <sheetData>
    <row r="3" spans="2:12" ht="17.25" x14ac:dyDescent="0.3">
      <c r="L3" s="30"/>
    </row>
    <row r="4" spans="2:12" x14ac:dyDescent="0.25">
      <c r="B4" s="52" t="s">
        <v>62</v>
      </c>
      <c r="C4" s="52"/>
      <c r="D4" s="52"/>
      <c r="E4" s="52"/>
      <c r="F4" s="52"/>
      <c r="G4" s="52"/>
    </row>
    <row r="5" spans="2:12" ht="18.75" x14ac:dyDescent="0.3">
      <c r="B5" s="28" t="s">
        <v>50</v>
      </c>
      <c r="C5" s="29"/>
      <c r="D5" s="29"/>
      <c r="E5" s="29"/>
      <c r="F5" s="29"/>
      <c r="G5" s="29"/>
    </row>
    <row r="6" spans="2:12" ht="7.5" customHeight="1" x14ac:dyDescent="0.25"/>
    <row r="7" spans="2:12" x14ac:dyDescent="0.25">
      <c r="B7" s="53" t="s">
        <v>51</v>
      </c>
      <c r="C7" s="53"/>
      <c r="D7" s="53"/>
      <c r="E7" s="53"/>
      <c r="F7" s="53"/>
      <c r="G7" s="53"/>
      <c r="H7" s="53"/>
      <c r="I7" s="53"/>
    </row>
    <row r="8" spans="2:12" x14ac:dyDescent="0.25">
      <c r="B8" s="53"/>
      <c r="C8" s="53"/>
      <c r="D8" s="53"/>
      <c r="E8" s="53"/>
      <c r="F8" s="53"/>
      <c r="G8" s="53"/>
      <c r="H8" s="53"/>
      <c r="I8" s="53"/>
    </row>
    <row r="9" spans="2:12" x14ac:dyDescent="0.25">
      <c r="B9" s="27"/>
      <c r="C9" s="27"/>
      <c r="D9" s="27"/>
      <c r="E9" s="27"/>
      <c r="F9" s="27"/>
      <c r="G9" s="27"/>
      <c r="H9" s="27"/>
      <c r="I9" s="27"/>
    </row>
    <row r="10" spans="2:12" ht="17.25" x14ac:dyDescent="0.3">
      <c r="B10" s="30" t="s">
        <v>63</v>
      </c>
      <c r="H10" s="27"/>
      <c r="I10" s="27"/>
    </row>
    <row r="11" spans="2:12" x14ac:dyDescent="0.25">
      <c r="B11" s="27"/>
      <c r="C11" s="27"/>
      <c r="D11" s="27"/>
      <c r="E11" s="27"/>
      <c r="F11" s="27"/>
      <c r="G11" s="27"/>
      <c r="H11" s="27"/>
      <c r="I11" s="27"/>
    </row>
    <row r="12" spans="2:12" x14ac:dyDescent="0.25">
      <c r="B12" s="16" t="s">
        <v>64</v>
      </c>
    </row>
    <row r="13" spans="2:12" ht="14.45" customHeight="1" x14ac:dyDescent="0.25">
      <c r="B13" s="53" t="s">
        <v>115</v>
      </c>
      <c r="C13" s="53"/>
      <c r="D13" s="53"/>
      <c r="E13" s="53"/>
      <c r="F13" s="53"/>
      <c r="G13" s="53"/>
      <c r="H13" s="53"/>
      <c r="I13" s="53"/>
    </row>
    <row r="14" spans="2:12" x14ac:dyDescent="0.25">
      <c r="B14" s="53"/>
      <c r="C14" s="53"/>
      <c r="D14" s="53"/>
      <c r="E14" s="53"/>
      <c r="F14" s="53"/>
      <c r="G14" s="53"/>
      <c r="H14" s="53"/>
      <c r="I14" s="53"/>
    </row>
    <row r="15" spans="2:12" x14ac:dyDescent="0.25">
      <c r="B15" s="53"/>
      <c r="C15" s="53"/>
      <c r="D15" s="53"/>
      <c r="E15" s="53"/>
      <c r="F15" s="53"/>
      <c r="G15" s="53"/>
      <c r="H15" s="53"/>
      <c r="I15" s="53"/>
    </row>
    <row r="16" spans="2:12" x14ac:dyDescent="0.25">
      <c r="B16" s="53"/>
      <c r="C16" s="53"/>
      <c r="D16" s="53"/>
      <c r="E16" s="53"/>
      <c r="F16" s="53"/>
      <c r="G16" s="53"/>
      <c r="H16" s="53"/>
      <c r="I16" s="53"/>
    </row>
    <row r="17" spans="2:9" x14ac:dyDescent="0.25">
      <c r="B17" s="53"/>
      <c r="C17" s="53"/>
      <c r="D17" s="53"/>
      <c r="E17" s="53"/>
      <c r="F17" s="53"/>
      <c r="G17" s="53"/>
      <c r="H17" s="53"/>
      <c r="I17" s="53"/>
    </row>
    <row r="18" spans="2:9" x14ac:dyDescent="0.25">
      <c r="B18" s="53" t="s">
        <v>59</v>
      </c>
      <c r="C18" s="53"/>
      <c r="D18" s="53"/>
      <c r="E18" s="53"/>
      <c r="F18" s="53"/>
      <c r="G18" s="53"/>
      <c r="H18" s="53"/>
      <c r="I18" s="53"/>
    </row>
    <row r="19" spans="2:9" x14ac:dyDescent="0.25">
      <c r="B19" s="53"/>
      <c r="C19" s="53"/>
      <c r="D19" s="53"/>
      <c r="E19" s="53"/>
      <c r="F19" s="53"/>
      <c r="G19" s="53"/>
      <c r="H19" s="53"/>
      <c r="I19" s="53"/>
    </row>
    <row r="20" spans="2:9" x14ac:dyDescent="0.25">
      <c r="B20" s="53" t="s">
        <v>60</v>
      </c>
      <c r="C20" s="53"/>
      <c r="D20" s="53"/>
      <c r="E20" s="53"/>
      <c r="F20" s="53"/>
      <c r="G20" s="53"/>
      <c r="H20" s="53"/>
      <c r="I20" s="53"/>
    </row>
    <row r="21" spans="2:9" x14ac:dyDescent="0.25">
      <c r="B21" s="53"/>
      <c r="C21" s="53"/>
      <c r="D21" s="53"/>
      <c r="E21" s="53"/>
      <c r="F21" s="53"/>
      <c r="G21" s="53"/>
      <c r="H21" s="53"/>
      <c r="I21" s="53"/>
    </row>
    <row r="22" spans="2:9" ht="17.100000000000001" customHeight="1" x14ac:dyDescent="0.25">
      <c r="B22" s="53" t="s">
        <v>65</v>
      </c>
      <c r="C22" s="53"/>
      <c r="D22" s="53"/>
      <c r="E22" s="53"/>
      <c r="F22" s="53"/>
      <c r="G22" s="53"/>
      <c r="H22" s="53"/>
      <c r="I22" s="53"/>
    </row>
    <row r="23" spans="2:9" ht="14.45" customHeight="1" x14ac:dyDescent="0.25">
      <c r="B23" s="53"/>
      <c r="C23" s="53"/>
      <c r="D23" s="53"/>
      <c r="E23" s="53"/>
      <c r="F23" s="53"/>
      <c r="G23" s="53"/>
      <c r="H23" s="53"/>
      <c r="I23" s="53"/>
    </row>
    <row r="24" spans="2:9" ht="14.45" customHeight="1" x14ac:dyDescent="0.25">
      <c r="B24" s="53" t="s">
        <v>101</v>
      </c>
      <c r="C24" s="53"/>
      <c r="D24" s="53"/>
      <c r="E24" s="53"/>
      <c r="F24" s="53"/>
      <c r="G24" s="53"/>
      <c r="H24" s="53"/>
      <c r="I24" s="53"/>
    </row>
    <row r="25" spans="2:9" ht="14.45" customHeight="1" x14ac:dyDescent="0.25">
      <c r="B25" s="53"/>
      <c r="C25" s="53"/>
      <c r="D25" s="53"/>
      <c r="E25" s="53"/>
      <c r="F25" s="53"/>
      <c r="G25" s="53"/>
      <c r="H25" s="53"/>
      <c r="I25" s="53"/>
    </row>
    <row r="26" spans="2:9" ht="14.45" customHeight="1" x14ac:dyDescent="0.25">
      <c r="B26" s="53"/>
      <c r="C26" s="53"/>
      <c r="D26" s="53"/>
      <c r="E26" s="53"/>
      <c r="F26" s="53"/>
      <c r="G26" s="53"/>
      <c r="H26" s="53"/>
      <c r="I26" s="53"/>
    </row>
    <row r="28" spans="2:9" x14ac:dyDescent="0.25">
      <c r="B28" s="16" t="s">
        <v>61</v>
      </c>
    </row>
    <row r="29" spans="2:9" ht="14.45" customHeight="1" x14ac:dyDescent="0.25">
      <c r="B29" s="54" t="s">
        <v>100</v>
      </c>
      <c r="C29" s="54"/>
      <c r="D29" s="54"/>
      <c r="E29" s="54"/>
      <c r="F29" s="54"/>
      <c r="G29" s="54"/>
      <c r="H29" s="54"/>
      <c r="I29" s="54"/>
    </row>
    <row r="30" spans="2:9" x14ac:dyDescent="0.25">
      <c r="B30" s="54"/>
      <c r="C30" s="54"/>
      <c r="D30" s="54"/>
      <c r="E30" s="54"/>
      <c r="F30" s="54"/>
      <c r="G30" s="54"/>
      <c r="H30" s="54"/>
      <c r="I30" s="54"/>
    </row>
    <row r="31" spans="2:9" x14ac:dyDescent="0.25">
      <c r="B31" s="54"/>
      <c r="C31" s="54"/>
      <c r="D31" s="54"/>
      <c r="E31" s="54"/>
      <c r="F31" s="54"/>
      <c r="G31" s="54"/>
      <c r="H31" s="54"/>
      <c r="I31" s="54"/>
    </row>
  </sheetData>
  <mergeCells count="8">
    <mergeCell ref="B4:G4"/>
    <mergeCell ref="B22:I23"/>
    <mergeCell ref="B24:I26"/>
    <mergeCell ref="B29:I31"/>
    <mergeCell ref="B7:I8"/>
    <mergeCell ref="B18:I19"/>
    <mergeCell ref="B20:I21"/>
    <mergeCell ref="B13:I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C6608-86D8-4286-BF64-A49BF1AD7DB9}">
  <dimension ref="A6:AC9"/>
  <sheetViews>
    <sheetView showGridLines="0" showRowColHeaders="0" zoomScale="70" zoomScaleNormal="70" workbookViewId="0">
      <selection activeCell="G3" sqref="G3"/>
    </sheetView>
  </sheetViews>
  <sheetFormatPr defaultRowHeight="15" x14ac:dyDescent="0.25"/>
  <cols>
    <col min="1" max="1" width="7.42578125" style="17" customWidth="1"/>
    <col min="2" max="2" width="8.7109375" style="17"/>
    <col min="3" max="3" width="7.42578125" style="17" customWidth="1"/>
    <col min="4" max="4" width="8.7109375" style="17"/>
    <col min="5" max="5" width="2.42578125" customWidth="1"/>
    <col min="6" max="6" width="2.140625" customWidth="1"/>
    <col min="11" max="11" width="8.7109375" customWidth="1"/>
    <col min="27" max="27" width="9.42578125" bestFit="1" customWidth="1"/>
  </cols>
  <sheetData>
    <row r="6" spans="1:29" ht="14.45" customHeight="1" x14ac:dyDescent="0.25">
      <c r="G6" s="58" t="str">
        <f>CONCATENATE(ROUNDUP(GETPIVOTDATA("Total Invoice Amount",Pivot!$A$3)/10^6, 2), " M")</f>
        <v>9.89 M</v>
      </c>
      <c r="H6" s="58"/>
      <c r="I6" s="58"/>
      <c r="J6" s="58"/>
      <c r="L6" s="58" t="str">
        <f>CONCATENATE(ROUNDUP(GETPIVOTDATA("Total Outstanding Amount",Pivot!$A$3)/10^6,2), " M")</f>
        <v>2.66 M</v>
      </c>
      <c r="M6" s="58"/>
      <c r="N6" s="58"/>
      <c r="O6" s="22"/>
      <c r="Q6" s="58" t="str">
        <f>CONCATENATE(ROUNDUP(GETPIVOTDATA("Total Overdue Amount",Pivot!$A$3)/10^6,2), " M")</f>
        <v>2.51 M</v>
      </c>
      <c r="R6" s="58"/>
      <c r="S6" s="58"/>
      <c r="V6" s="55">
        <f>GETPIVOTDATA("Sum of Field4",Pivot!$A$3)</f>
        <v>0.25388017776647792</v>
      </c>
      <c r="W6" s="55"/>
      <c r="X6" s="55"/>
      <c r="Z6" s="56"/>
      <c r="AA6" s="56"/>
      <c r="AB6" s="56"/>
      <c r="AC6" s="56"/>
    </row>
    <row r="7" spans="1:29" ht="14.45" customHeight="1" x14ac:dyDescent="0.25">
      <c r="A7" s="57"/>
      <c r="B7" s="57"/>
      <c r="C7" s="57"/>
      <c r="G7" s="58"/>
      <c r="H7" s="58"/>
      <c r="I7" s="58"/>
      <c r="J7" s="58"/>
      <c r="L7" s="58"/>
      <c r="M7" s="58"/>
      <c r="N7" s="58"/>
      <c r="O7" s="22"/>
      <c r="Q7" s="58"/>
      <c r="R7" s="58"/>
      <c r="S7" s="58"/>
      <c r="V7" s="55"/>
      <c r="W7" s="55"/>
      <c r="X7" s="55"/>
      <c r="Z7" s="56"/>
      <c r="AA7" s="56"/>
      <c r="AB7" s="56"/>
      <c r="AC7" s="56"/>
    </row>
    <row r="8" spans="1:29" ht="14.45" customHeight="1" x14ac:dyDescent="0.25">
      <c r="A8" s="57"/>
      <c r="B8" s="57"/>
      <c r="C8" s="57"/>
      <c r="G8" s="58"/>
      <c r="H8" s="58"/>
      <c r="I8" s="58"/>
      <c r="J8" s="58"/>
      <c r="L8" s="58"/>
      <c r="M8" s="58"/>
      <c r="N8" s="58"/>
      <c r="O8" s="22"/>
      <c r="Q8" s="58"/>
      <c r="R8" s="58"/>
      <c r="S8" s="58"/>
      <c r="V8" s="55"/>
      <c r="W8" s="55"/>
      <c r="X8" s="55"/>
      <c r="Z8" s="56"/>
      <c r="AA8" s="56"/>
      <c r="AB8" s="56"/>
      <c r="AC8" s="56"/>
    </row>
    <row r="9" spans="1:29" ht="14.45" customHeight="1" x14ac:dyDescent="0.25">
      <c r="G9" s="58"/>
      <c r="H9" s="58"/>
      <c r="I9" s="58"/>
      <c r="J9" s="58"/>
      <c r="L9" s="58"/>
      <c r="M9" s="58"/>
      <c r="N9" s="58"/>
      <c r="O9" s="22"/>
      <c r="Q9" s="58"/>
      <c r="R9" s="58"/>
      <c r="S9" s="58"/>
      <c r="V9" s="55"/>
      <c r="W9" s="55"/>
      <c r="X9" s="55"/>
      <c r="Z9" s="56"/>
      <c r="AA9" s="56"/>
      <c r="AB9" s="56"/>
      <c r="AC9" s="56"/>
    </row>
  </sheetData>
  <mergeCells count="6">
    <mergeCell ref="V6:X9"/>
    <mergeCell ref="Z6:AC9"/>
    <mergeCell ref="A7:C8"/>
    <mergeCell ref="G6:J9"/>
    <mergeCell ref="Q6:S9"/>
    <mergeCell ref="L6:N9"/>
  </mergeCells>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6"/>
  <sheetViews>
    <sheetView tabSelected="1" workbookViewId="0">
      <pane ySplit="1" topLeftCell="A2" activePane="bottomLeft" state="frozen"/>
      <selection pane="bottomLeft"/>
    </sheetView>
  </sheetViews>
  <sheetFormatPr defaultColWidth="9.140625" defaultRowHeight="15" x14ac:dyDescent="0.25"/>
  <cols>
    <col min="1" max="1" width="20.5703125" style="24" customWidth="1"/>
    <col min="2" max="2" width="12.85546875" style="2" customWidth="1"/>
    <col min="3" max="3" width="16.140625" style="2" customWidth="1"/>
    <col min="4" max="4" width="19.7109375" style="2" customWidth="1"/>
    <col min="5" max="5" width="15" style="2" customWidth="1"/>
    <col min="6" max="6" width="13.85546875" style="44" customWidth="1"/>
    <col min="7" max="7" width="13.5703125" style="44" customWidth="1"/>
    <col min="8" max="8" width="17.140625" style="2" customWidth="1"/>
    <col min="9" max="9" width="18" style="2" customWidth="1"/>
    <col min="10" max="10" width="21.7109375" style="44" customWidth="1"/>
    <col min="11" max="11" width="17.85546875" style="44" customWidth="1"/>
    <col min="12" max="12" width="16.7109375" style="42" customWidth="1"/>
    <col min="13" max="13" width="19.7109375" style="44" customWidth="1"/>
    <col min="14" max="14" width="16.85546875" style="44" customWidth="1"/>
    <col min="15" max="15" width="18" style="44" customWidth="1"/>
    <col min="16" max="16" width="18.5703125" style="2" customWidth="1"/>
    <col min="17" max="17" width="11" style="2" customWidth="1"/>
    <col min="18" max="18" width="11" style="44" customWidth="1"/>
    <col min="19" max="19" width="11.28515625" style="44" customWidth="1"/>
    <col min="20" max="16384" width="9.140625" style="2"/>
  </cols>
  <sheetData>
    <row r="1" spans="2:19" ht="39.75" thickBot="1" x14ac:dyDescent="0.3">
      <c r="B1" s="1" t="s">
        <v>0</v>
      </c>
      <c r="C1" s="1" t="s">
        <v>1</v>
      </c>
      <c r="D1" s="1" t="s">
        <v>2</v>
      </c>
      <c r="E1" s="5" t="s">
        <v>14</v>
      </c>
      <c r="F1" s="45" t="s">
        <v>57</v>
      </c>
      <c r="G1" s="45" t="s">
        <v>16</v>
      </c>
      <c r="H1" s="6" t="s">
        <v>32</v>
      </c>
      <c r="I1" s="6" t="s">
        <v>15</v>
      </c>
      <c r="J1" s="41" t="s">
        <v>46</v>
      </c>
      <c r="K1" s="45" t="s">
        <v>17</v>
      </c>
      <c r="L1" s="45" t="s">
        <v>33</v>
      </c>
      <c r="M1" s="47" t="s">
        <v>49</v>
      </c>
      <c r="N1" s="49" t="s">
        <v>34</v>
      </c>
      <c r="O1" s="49" t="s">
        <v>53</v>
      </c>
      <c r="P1" s="11" t="s">
        <v>45</v>
      </c>
      <c r="Q1" s="11" t="s">
        <v>41</v>
      </c>
      <c r="R1" s="49" t="s">
        <v>58</v>
      </c>
      <c r="S1" s="49" t="s">
        <v>48</v>
      </c>
    </row>
    <row r="2" spans="2:19" ht="15.75" thickBot="1" x14ac:dyDescent="0.3">
      <c r="B2" s="2" t="s">
        <v>3</v>
      </c>
      <c r="C2" s="2">
        <v>45643213</v>
      </c>
      <c r="D2" s="3">
        <v>44197</v>
      </c>
      <c r="E2" s="2">
        <v>30</v>
      </c>
      <c r="F2" s="44" t="str">
        <f>IF(E2 &lt;&gt; 0, "Credit Sale", "Cash Sale")</f>
        <v>Credit Sale</v>
      </c>
      <c r="G2" s="51">
        <f t="shared" ref="G2:G33" si="0">D2+E2</f>
        <v>44227</v>
      </c>
      <c r="H2" s="25">
        <v>500000</v>
      </c>
      <c r="I2" s="25">
        <v>500000</v>
      </c>
      <c r="J2" s="42">
        <f t="shared" ref="J2:J33" si="1">H2-I2</f>
        <v>0</v>
      </c>
      <c r="K2" s="46" t="str">
        <f t="shared" ref="K2:K33" ca="1" si="2">IF(J2 = 0, "Not due", IF(TODAY()-G2 &lt; 0, "Not due", TODAY() - G2))</f>
        <v>Not due</v>
      </c>
      <c r="L2" s="42">
        <f t="shared" ref="L2:L33" ca="1" si="3">IF(K2="Not Due",0,J2)</f>
        <v>0</v>
      </c>
      <c r="M2" s="48">
        <f t="shared" ref="M2:M33" ca="1" si="4">L2/H2</f>
        <v>0</v>
      </c>
      <c r="N2" s="44" t="str">
        <f ca="1">IF(K2="Not Due","Not Due",VLOOKUP(K2,'Aging Slabs'!$E$2:$F$5,2,TRUE))</f>
        <v>Not Due</v>
      </c>
      <c r="O2" s="44" t="str">
        <f t="shared" ref="O2:O33" si="5">IF(J2 = 0, "Paid Invoice", IF(L2 = 0, "Open Invoice", "Overdue Invoice"))</f>
        <v>Paid Invoice</v>
      </c>
      <c r="P2" s="12" t="s">
        <v>38</v>
      </c>
      <c r="Q2" s="2" t="s">
        <v>42</v>
      </c>
      <c r="R2" s="44">
        <f>YEAR(D2)</f>
        <v>2021</v>
      </c>
      <c r="S2" s="50" t="str">
        <f t="shared" ref="S2:S26" si="6">TEXT(D2,"mmmm")</f>
        <v>January</v>
      </c>
    </row>
    <row r="3" spans="2:19" ht="15.75" thickBot="1" x14ac:dyDescent="0.3">
      <c r="B3" s="2" t="s">
        <v>4</v>
      </c>
      <c r="C3" s="2">
        <v>45643214</v>
      </c>
      <c r="D3" s="3">
        <v>44209</v>
      </c>
      <c r="E3" s="2">
        <v>30</v>
      </c>
      <c r="F3" s="44" t="str">
        <f t="shared" ref="F3:F33" si="7">IF(E3 &lt;&gt; 0, "Credit Sale", "Cash Sale")</f>
        <v>Credit Sale</v>
      </c>
      <c r="G3" s="51">
        <f t="shared" si="0"/>
        <v>44239</v>
      </c>
      <c r="H3" s="25">
        <v>202200</v>
      </c>
      <c r="I3" s="25">
        <v>202200</v>
      </c>
      <c r="J3" s="42">
        <f t="shared" si="1"/>
        <v>0</v>
      </c>
      <c r="K3" s="46" t="str">
        <f t="shared" ca="1" si="2"/>
        <v>Not due</v>
      </c>
      <c r="L3" s="42">
        <f t="shared" ca="1" si="3"/>
        <v>0</v>
      </c>
      <c r="M3" s="48">
        <f t="shared" ca="1" si="4"/>
        <v>0</v>
      </c>
      <c r="N3" s="44" t="str">
        <f ca="1">IF(K3="Not Due","Not Due",VLOOKUP(K3,'Aging Slabs'!$E$2:$F$5,2,TRUE))</f>
        <v>Not Due</v>
      </c>
      <c r="O3" s="44" t="str">
        <f t="shared" si="5"/>
        <v>Paid Invoice</v>
      </c>
      <c r="P3" s="12" t="s">
        <v>38</v>
      </c>
      <c r="Q3" s="2" t="s">
        <v>42</v>
      </c>
      <c r="R3" s="44">
        <f t="shared" ref="R3:R33" si="8">YEAR(D3)</f>
        <v>2021</v>
      </c>
      <c r="S3" s="50" t="str">
        <f t="shared" si="6"/>
        <v>January</v>
      </c>
    </row>
    <row r="4" spans="2:19" ht="15.75" thickBot="1" x14ac:dyDescent="0.3">
      <c r="B4" s="2" t="s">
        <v>5</v>
      </c>
      <c r="C4" s="2">
        <v>45643215</v>
      </c>
      <c r="D4" s="3">
        <v>44211</v>
      </c>
      <c r="E4" s="2">
        <v>60</v>
      </c>
      <c r="F4" s="44" t="str">
        <f t="shared" si="7"/>
        <v>Credit Sale</v>
      </c>
      <c r="G4" s="51">
        <f t="shared" si="0"/>
        <v>44271</v>
      </c>
      <c r="H4" s="25">
        <v>200000</v>
      </c>
      <c r="I4" s="25">
        <v>200000</v>
      </c>
      <c r="J4" s="42">
        <f t="shared" si="1"/>
        <v>0</v>
      </c>
      <c r="K4" s="46" t="str">
        <f t="shared" ca="1" si="2"/>
        <v>Not due</v>
      </c>
      <c r="L4" s="42">
        <f t="shared" ca="1" si="3"/>
        <v>0</v>
      </c>
      <c r="M4" s="48">
        <f t="shared" ca="1" si="4"/>
        <v>0</v>
      </c>
      <c r="N4" s="44" t="str">
        <f ca="1">IF(K4="Not Due","Not Due",VLOOKUP(K4,'Aging Slabs'!$E$2:$F$5,2,TRUE))</f>
        <v>Not Due</v>
      </c>
      <c r="O4" s="44" t="str">
        <f t="shared" si="5"/>
        <v>Paid Invoice</v>
      </c>
      <c r="P4" s="12" t="s">
        <v>38</v>
      </c>
      <c r="Q4" s="2" t="s">
        <v>43</v>
      </c>
      <c r="R4" s="44">
        <f t="shared" si="8"/>
        <v>2021</v>
      </c>
      <c r="S4" s="50" t="str">
        <f t="shared" si="6"/>
        <v>January</v>
      </c>
    </row>
    <row r="5" spans="2:19" ht="15.75" thickBot="1" x14ac:dyDescent="0.3">
      <c r="B5" s="2" t="s">
        <v>6</v>
      </c>
      <c r="C5" s="2">
        <v>45643216</v>
      </c>
      <c r="D5" s="3">
        <v>44235</v>
      </c>
      <c r="E5" s="2">
        <v>90</v>
      </c>
      <c r="F5" s="44" t="str">
        <f t="shared" si="7"/>
        <v>Credit Sale</v>
      </c>
      <c r="G5" s="51">
        <f>D5+E5</f>
        <v>44325</v>
      </c>
      <c r="H5" s="25">
        <v>800000</v>
      </c>
      <c r="I5" s="25">
        <v>800000</v>
      </c>
      <c r="J5" s="42">
        <f t="shared" si="1"/>
        <v>0</v>
      </c>
      <c r="K5" s="46" t="str">
        <f t="shared" ca="1" si="2"/>
        <v>Not due</v>
      </c>
      <c r="L5" s="42">
        <f t="shared" ca="1" si="3"/>
        <v>0</v>
      </c>
      <c r="M5" s="48">
        <f t="shared" ca="1" si="4"/>
        <v>0</v>
      </c>
      <c r="N5" s="44" t="str">
        <f ca="1">IF(K5="Not Due","Not Due",VLOOKUP(K5,'Aging Slabs'!$E$2:$F$5,2,TRUE))</f>
        <v>Not Due</v>
      </c>
      <c r="O5" s="44" t="str">
        <f t="shared" si="5"/>
        <v>Paid Invoice</v>
      </c>
      <c r="P5" s="12" t="s">
        <v>39</v>
      </c>
      <c r="Q5" s="2" t="s">
        <v>44</v>
      </c>
      <c r="R5" s="44">
        <f t="shared" si="8"/>
        <v>2021</v>
      </c>
      <c r="S5" s="50" t="str">
        <f t="shared" si="6"/>
        <v>February</v>
      </c>
    </row>
    <row r="6" spans="2:19" ht="15.75" thickBot="1" x14ac:dyDescent="0.3">
      <c r="B6" s="4" t="s">
        <v>7</v>
      </c>
      <c r="C6" s="2">
        <v>45643217</v>
      </c>
      <c r="D6" s="3">
        <v>44241</v>
      </c>
      <c r="E6" s="2">
        <v>30</v>
      </c>
      <c r="F6" s="44" t="str">
        <f t="shared" si="7"/>
        <v>Credit Sale</v>
      </c>
      <c r="G6" s="51">
        <f t="shared" si="0"/>
        <v>44271</v>
      </c>
      <c r="H6" s="26">
        <v>100000</v>
      </c>
      <c r="I6" s="26">
        <v>80000</v>
      </c>
      <c r="J6" s="43">
        <f t="shared" si="1"/>
        <v>20000</v>
      </c>
      <c r="K6" s="46">
        <f t="shared" ca="1" si="2"/>
        <v>360</v>
      </c>
      <c r="L6" s="42">
        <f t="shared" ca="1" si="3"/>
        <v>20000</v>
      </c>
      <c r="M6" s="48">
        <f t="shared" ca="1" si="4"/>
        <v>0.2</v>
      </c>
      <c r="N6" s="44" t="str">
        <f ca="1">IF(K6="Not Due","Not Due",VLOOKUP(K6,'Aging Slabs'!$E$2:$F$5,2,TRUE))</f>
        <v>Above 90 days</v>
      </c>
      <c r="O6" s="44" t="str">
        <f t="shared" ca="1" si="5"/>
        <v>Overdue Invoice</v>
      </c>
      <c r="P6" s="12" t="s">
        <v>39</v>
      </c>
      <c r="Q6" s="2" t="s">
        <v>44</v>
      </c>
      <c r="R6" s="44">
        <f t="shared" si="8"/>
        <v>2021</v>
      </c>
      <c r="S6" s="50" t="str">
        <f t="shared" si="6"/>
        <v>February</v>
      </c>
    </row>
    <row r="7" spans="2:19" ht="15.75" thickBot="1" x14ac:dyDescent="0.3">
      <c r="B7" s="4" t="s">
        <v>8</v>
      </c>
      <c r="C7" s="2">
        <v>45643218</v>
      </c>
      <c r="D7" s="3">
        <v>44272</v>
      </c>
      <c r="E7" s="2">
        <v>40</v>
      </c>
      <c r="F7" s="44" t="str">
        <f t="shared" si="7"/>
        <v>Credit Sale</v>
      </c>
      <c r="G7" s="51">
        <f t="shared" si="0"/>
        <v>44312</v>
      </c>
      <c r="H7" s="26">
        <v>110000</v>
      </c>
      <c r="I7" s="37">
        <v>100000</v>
      </c>
      <c r="J7" s="43">
        <f t="shared" si="1"/>
        <v>10000</v>
      </c>
      <c r="K7" s="46">
        <f t="shared" ca="1" si="2"/>
        <v>319</v>
      </c>
      <c r="L7" s="42">
        <f t="shared" ca="1" si="3"/>
        <v>10000</v>
      </c>
      <c r="M7" s="48">
        <f t="shared" ca="1" si="4"/>
        <v>9.0909090909090912E-2</v>
      </c>
      <c r="N7" s="44" t="str">
        <f ca="1">IF(K7="Not Due","Not Due",VLOOKUP(K7,'Aging Slabs'!$E$2:$F$5,2,TRUE))</f>
        <v>Above 90 days</v>
      </c>
      <c r="O7" s="44" t="str">
        <f t="shared" ca="1" si="5"/>
        <v>Overdue Invoice</v>
      </c>
      <c r="P7" s="12" t="s">
        <v>38</v>
      </c>
      <c r="Q7" s="2" t="s">
        <v>44</v>
      </c>
      <c r="R7" s="44">
        <f t="shared" si="8"/>
        <v>2021</v>
      </c>
      <c r="S7" s="50" t="str">
        <f t="shared" si="6"/>
        <v>March</v>
      </c>
    </row>
    <row r="8" spans="2:19" ht="15.75" thickBot="1" x14ac:dyDescent="0.3">
      <c r="B8" s="4" t="s">
        <v>9</v>
      </c>
      <c r="C8" s="2">
        <v>45643219</v>
      </c>
      <c r="D8" s="3">
        <v>44274</v>
      </c>
      <c r="E8" s="2">
        <v>15</v>
      </c>
      <c r="F8" s="44" t="str">
        <f t="shared" si="7"/>
        <v>Credit Sale</v>
      </c>
      <c r="G8" s="51">
        <f>D8+E8</f>
        <v>44289</v>
      </c>
      <c r="H8" s="26">
        <v>50000</v>
      </c>
      <c r="I8" s="37">
        <v>50000</v>
      </c>
      <c r="J8" s="43">
        <f t="shared" si="1"/>
        <v>0</v>
      </c>
      <c r="K8" s="46" t="str">
        <f t="shared" ca="1" si="2"/>
        <v>Not due</v>
      </c>
      <c r="L8" s="42">
        <f t="shared" ca="1" si="3"/>
        <v>0</v>
      </c>
      <c r="M8" s="48">
        <f t="shared" ca="1" si="4"/>
        <v>0</v>
      </c>
      <c r="N8" s="44" t="str">
        <f ca="1">IF(K8="Not Due","Not Due",VLOOKUP(K8,'Aging Slabs'!$E$2:$F$5,2,TRUE))</f>
        <v>Not Due</v>
      </c>
      <c r="O8" s="44" t="str">
        <f t="shared" si="5"/>
        <v>Paid Invoice</v>
      </c>
      <c r="P8" s="12" t="s">
        <v>39</v>
      </c>
      <c r="Q8" s="2" t="s">
        <v>43</v>
      </c>
      <c r="R8" s="44">
        <f t="shared" si="8"/>
        <v>2021</v>
      </c>
      <c r="S8" s="50" t="str">
        <f t="shared" si="6"/>
        <v>March</v>
      </c>
    </row>
    <row r="9" spans="2:19" ht="15.75" thickBot="1" x14ac:dyDescent="0.3">
      <c r="B9" s="4" t="s">
        <v>10</v>
      </c>
      <c r="C9" s="2">
        <v>45643220</v>
      </c>
      <c r="D9" s="3">
        <v>44275</v>
      </c>
      <c r="E9" s="2">
        <v>30</v>
      </c>
      <c r="F9" s="44" t="str">
        <f t="shared" si="7"/>
        <v>Credit Sale</v>
      </c>
      <c r="G9" s="51">
        <f t="shared" si="0"/>
        <v>44305</v>
      </c>
      <c r="H9" s="26">
        <v>90000</v>
      </c>
      <c r="I9" s="37">
        <v>90000</v>
      </c>
      <c r="J9" s="43">
        <f t="shared" si="1"/>
        <v>0</v>
      </c>
      <c r="K9" s="46" t="str">
        <f t="shared" ca="1" si="2"/>
        <v>Not due</v>
      </c>
      <c r="L9" s="42">
        <f t="shared" ca="1" si="3"/>
        <v>0</v>
      </c>
      <c r="M9" s="48">
        <f t="shared" ca="1" si="4"/>
        <v>0</v>
      </c>
      <c r="N9" s="44" t="str">
        <f ca="1">IF(K9="Not Due","Not Due",VLOOKUP(K9,'Aging Slabs'!$E$2:$F$5,2,TRUE))</f>
        <v>Not Due</v>
      </c>
      <c r="O9" s="44" t="str">
        <f t="shared" si="5"/>
        <v>Paid Invoice</v>
      </c>
      <c r="P9" s="12" t="s">
        <v>39</v>
      </c>
      <c r="Q9" s="2" t="s">
        <v>42</v>
      </c>
      <c r="R9" s="44">
        <f t="shared" si="8"/>
        <v>2021</v>
      </c>
      <c r="S9" s="50" t="str">
        <f t="shared" si="6"/>
        <v>March</v>
      </c>
    </row>
    <row r="10" spans="2:19" ht="15.75" thickBot="1" x14ac:dyDescent="0.3">
      <c r="B10" s="4" t="s">
        <v>11</v>
      </c>
      <c r="C10" s="2">
        <v>45643221</v>
      </c>
      <c r="D10" s="3">
        <v>44311</v>
      </c>
      <c r="E10" s="2">
        <v>90</v>
      </c>
      <c r="F10" s="44" t="str">
        <f t="shared" si="7"/>
        <v>Credit Sale</v>
      </c>
      <c r="G10" s="51">
        <f t="shared" si="0"/>
        <v>44401</v>
      </c>
      <c r="H10" s="26">
        <v>300000</v>
      </c>
      <c r="I10" s="37">
        <v>300000</v>
      </c>
      <c r="J10" s="43">
        <f t="shared" si="1"/>
        <v>0</v>
      </c>
      <c r="K10" s="46" t="str">
        <f t="shared" ca="1" si="2"/>
        <v>Not due</v>
      </c>
      <c r="L10" s="42">
        <f t="shared" ca="1" si="3"/>
        <v>0</v>
      </c>
      <c r="M10" s="48">
        <f t="shared" ca="1" si="4"/>
        <v>0</v>
      </c>
      <c r="N10" s="44" t="str">
        <f ca="1">IF(K10="Not Due","Not Due",VLOOKUP(K10,'Aging Slabs'!$E$2:$F$5,2,TRUE))</f>
        <v>Not Due</v>
      </c>
      <c r="O10" s="44" t="str">
        <f t="shared" si="5"/>
        <v>Paid Invoice</v>
      </c>
      <c r="P10" s="12" t="s">
        <v>40</v>
      </c>
      <c r="Q10" s="2" t="s">
        <v>42</v>
      </c>
      <c r="R10" s="44">
        <f t="shared" si="8"/>
        <v>2021</v>
      </c>
      <c r="S10" s="50" t="str">
        <f t="shared" si="6"/>
        <v>April</v>
      </c>
    </row>
    <row r="11" spans="2:19" ht="15.75" thickBot="1" x14ac:dyDescent="0.3">
      <c r="B11" s="4" t="s">
        <v>12</v>
      </c>
      <c r="C11" s="2">
        <v>45643222</v>
      </c>
      <c r="D11" s="3">
        <v>44316</v>
      </c>
      <c r="E11" s="2">
        <v>60</v>
      </c>
      <c r="F11" s="44" t="str">
        <f t="shared" si="7"/>
        <v>Credit Sale</v>
      </c>
      <c r="G11" s="51">
        <f t="shared" si="0"/>
        <v>44376</v>
      </c>
      <c r="H11" s="26">
        <v>150000</v>
      </c>
      <c r="I11" s="37">
        <v>150000</v>
      </c>
      <c r="J11" s="43">
        <f t="shared" si="1"/>
        <v>0</v>
      </c>
      <c r="K11" s="46" t="str">
        <f t="shared" ca="1" si="2"/>
        <v>Not due</v>
      </c>
      <c r="L11" s="42">
        <f t="shared" ca="1" si="3"/>
        <v>0</v>
      </c>
      <c r="M11" s="48">
        <f t="shared" ca="1" si="4"/>
        <v>0</v>
      </c>
      <c r="N11" s="44" t="str">
        <f ca="1">IF(K11="Not Due","Not Due",VLOOKUP(K11,'Aging Slabs'!$E$2:$F$5,2,TRUE))</f>
        <v>Not Due</v>
      </c>
      <c r="O11" s="44" t="str">
        <f t="shared" si="5"/>
        <v>Paid Invoice</v>
      </c>
      <c r="P11" s="12" t="s">
        <v>39</v>
      </c>
      <c r="Q11" s="2" t="s">
        <v>42</v>
      </c>
      <c r="R11" s="44">
        <f t="shared" si="8"/>
        <v>2021</v>
      </c>
      <c r="S11" s="50" t="str">
        <f t="shared" si="6"/>
        <v>April</v>
      </c>
    </row>
    <row r="12" spans="2:19" ht="15.75" thickBot="1" x14ac:dyDescent="0.3">
      <c r="B12" s="4" t="s">
        <v>13</v>
      </c>
      <c r="C12" s="2">
        <v>45643223</v>
      </c>
      <c r="D12" s="3">
        <v>44317</v>
      </c>
      <c r="E12" s="2">
        <v>30</v>
      </c>
      <c r="F12" s="44" t="str">
        <f t="shared" si="7"/>
        <v>Credit Sale</v>
      </c>
      <c r="G12" s="51">
        <f t="shared" si="0"/>
        <v>44347</v>
      </c>
      <c r="H12" s="26">
        <v>75000</v>
      </c>
      <c r="I12" s="37">
        <v>70000</v>
      </c>
      <c r="J12" s="43">
        <f t="shared" si="1"/>
        <v>5000</v>
      </c>
      <c r="K12" s="46">
        <f t="shared" ca="1" si="2"/>
        <v>284</v>
      </c>
      <c r="L12" s="42">
        <f t="shared" ca="1" si="3"/>
        <v>5000</v>
      </c>
      <c r="M12" s="48">
        <f t="shared" ca="1" si="4"/>
        <v>6.6666666666666666E-2</v>
      </c>
      <c r="N12" s="44" t="str">
        <f ca="1">IF(K12="Not Due","Not Due",VLOOKUP(K12,'Aging Slabs'!$E$2:$F$5,2,TRUE))</f>
        <v>Above 90 days</v>
      </c>
      <c r="O12" s="44" t="str">
        <f t="shared" ca="1" si="5"/>
        <v>Overdue Invoice</v>
      </c>
      <c r="P12" s="12" t="s">
        <v>38</v>
      </c>
      <c r="Q12" s="2" t="s">
        <v>43</v>
      </c>
      <c r="R12" s="44">
        <f t="shared" si="8"/>
        <v>2021</v>
      </c>
      <c r="S12" s="50" t="str">
        <f t="shared" si="6"/>
        <v>May</v>
      </c>
    </row>
    <row r="13" spans="2:19" ht="15.75" thickBot="1" x14ac:dyDescent="0.3">
      <c r="B13" s="4" t="s">
        <v>18</v>
      </c>
      <c r="C13" s="2">
        <v>45643224</v>
      </c>
      <c r="D13" s="3">
        <v>44328</v>
      </c>
      <c r="E13" s="2">
        <v>30</v>
      </c>
      <c r="F13" s="44" t="str">
        <f t="shared" si="7"/>
        <v>Credit Sale</v>
      </c>
      <c r="G13" s="51">
        <f t="shared" si="0"/>
        <v>44358</v>
      </c>
      <c r="H13" s="25">
        <v>65000</v>
      </c>
      <c r="I13" s="38">
        <v>65000</v>
      </c>
      <c r="J13" s="43">
        <f t="shared" si="1"/>
        <v>0</v>
      </c>
      <c r="K13" s="46" t="str">
        <f t="shared" ca="1" si="2"/>
        <v>Not due</v>
      </c>
      <c r="L13" s="42">
        <f t="shared" ca="1" si="3"/>
        <v>0</v>
      </c>
      <c r="M13" s="48">
        <f t="shared" ca="1" si="4"/>
        <v>0</v>
      </c>
      <c r="N13" s="44" t="str">
        <f ca="1">IF(K13="Not Due","Not Due",VLOOKUP(K13,'Aging Slabs'!$E$2:$F$5,2,TRUE))</f>
        <v>Not Due</v>
      </c>
      <c r="O13" s="44" t="str">
        <f t="shared" si="5"/>
        <v>Paid Invoice</v>
      </c>
      <c r="P13" s="12" t="s">
        <v>40</v>
      </c>
      <c r="Q13" s="2" t="s">
        <v>44</v>
      </c>
      <c r="R13" s="44">
        <f t="shared" si="8"/>
        <v>2021</v>
      </c>
      <c r="S13" s="50" t="str">
        <f t="shared" si="6"/>
        <v>May</v>
      </c>
    </row>
    <row r="14" spans="2:19" ht="15.75" thickBot="1" x14ac:dyDescent="0.3">
      <c r="B14" s="4" t="s">
        <v>19</v>
      </c>
      <c r="C14" s="2">
        <v>45643225</v>
      </c>
      <c r="D14" s="3">
        <v>44336</v>
      </c>
      <c r="E14" s="2">
        <v>90</v>
      </c>
      <c r="F14" s="44" t="str">
        <f t="shared" si="7"/>
        <v>Credit Sale</v>
      </c>
      <c r="G14" s="51">
        <f t="shared" si="0"/>
        <v>44426</v>
      </c>
      <c r="H14" s="25">
        <v>450000</v>
      </c>
      <c r="I14" s="38">
        <v>350000</v>
      </c>
      <c r="J14" s="42">
        <f t="shared" si="1"/>
        <v>100000</v>
      </c>
      <c r="K14" s="46">
        <f t="shared" ca="1" si="2"/>
        <v>205</v>
      </c>
      <c r="L14" s="42">
        <f t="shared" ca="1" si="3"/>
        <v>100000</v>
      </c>
      <c r="M14" s="48">
        <f t="shared" ca="1" si="4"/>
        <v>0.22222222222222221</v>
      </c>
      <c r="N14" s="44" t="str">
        <f ca="1">IF(K14="Not Due","Not Due",VLOOKUP(K14,'Aging Slabs'!$E$2:$F$5,2,TRUE))</f>
        <v>Above 90 days</v>
      </c>
      <c r="O14" s="44" t="str">
        <f t="shared" ca="1" si="5"/>
        <v>Overdue Invoice</v>
      </c>
      <c r="P14" s="12" t="s">
        <v>40</v>
      </c>
      <c r="Q14" s="2" t="s">
        <v>44</v>
      </c>
      <c r="R14" s="44">
        <f t="shared" si="8"/>
        <v>2021</v>
      </c>
      <c r="S14" s="50" t="str">
        <f t="shared" si="6"/>
        <v>May</v>
      </c>
    </row>
    <row r="15" spans="2:19" ht="15.75" thickBot="1" x14ac:dyDescent="0.3">
      <c r="B15" s="4" t="s">
        <v>20</v>
      </c>
      <c r="C15" s="2">
        <v>45643226</v>
      </c>
      <c r="D15" s="3">
        <v>44358</v>
      </c>
      <c r="E15" s="2">
        <v>60</v>
      </c>
      <c r="F15" s="44" t="str">
        <f t="shared" si="7"/>
        <v>Credit Sale</v>
      </c>
      <c r="G15" s="51">
        <f t="shared" si="0"/>
        <v>44418</v>
      </c>
      <c r="H15" s="25">
        <v>488880</v>
      </c>
      <c r="I15" s="38">
        <v>488800</v>
      </c>
      <c r="J15" s="42">
        <f t="shared" si="1"/>
        <v>80</v>
      </c>
      <c r="K15" s="46">
        <f t="shared" ca="1" si="2"/>
        <v>213</v>
      </c>
      <c r="L15" s="42">
        <f t="shared" ca="1" si="3"/>
        <v>80</v>
      </c>
      <c r="M15" s="48">
        <f t="shared" ca="1" si="4"/>
        <v>1.6363933889707084E-4</v>
      </c>
      <c r="N15" s="44" t="str">
        <f ca="1">IF(K15="Not Due","Not Due",VLOOKUP(K15,'Aging Slabs'!$E$2:$F$5,2,TRUE))</f>
        <v>Above 90 days</v>
      </c>
      <c r="O15" s="44" t="str">
        <f t="shared" ca="1" si="5"/>
        <v>Overdue Invoice</v>
      </c>
      <c r="P15" s="12" t="s">
        <v>39</v>
      </c>
      <c r="Q15" s="2" t="s">
        <v>42</v>
      </c>
      <c r="R15" s="44">
        <f t="shared" si="8"/>
        <v>2021</v>
      </c>
      <c r="S15" s="50" t="str">
        <f t="shared" si="6"/>
        <v>June</v>
      </c>
    </row>
    <row r="16" spans="2:19" ht="15.75" thickBot="1" x14ac:dyDescent="0.3">
      <c r="B16" s="4" t="s">
        <v>21</v>
      </c>
      <c r="C16" s="2">
        <v>45643227</v>
      </c>
      <c r="D16" s="3">
        <v>44363</v>
      </c>
      <c r="E16" s="2">
        <v>30</v>
      </c>
      <c r="F16" s="44" t="str">
        <f t="shared" si="7"/>
        <v>Credit Sale</v>
      </c>
      <c r="G16" s="51">
        <f t="shared" si="0"/>
        <v>44393</v>
      </c>
      <c r="H16" s="25">
        <v>489461</v>
      </c>
      <c r="I16" s="38">
        <v>489460</v>
      </c>
      <c r="J16" s="42">
        <f t="shared" si="1"/>
        <v>1</v>
      </c>
      <c r="K16" s="46">
        <f t="shared" ca="1" si="2"/>
        <v>238</v>
      </c>
      <c r="L16" s="42">
        <f t="shared" ca="1" si="3"/>
        <v>1</v>
      </c>
      <c r="M16" s="48">
        <f t="shared" ca="1" si="4"/>
        <v>2.043063696596869E-6</v>
      </c>
      <c r="N16" s="44" t="str">
        <f ca="1">IF(K16="Not Due","Not Due",VLOOKUP(K16,'Aging Slabs'!$E$2:$F$5,2,TRUE))</f>
        <v>Above 90 days</v>
      </c>
      <c r="O16" s="44" t="str">
        <f t="shared" ca="1" si="5"/>
        <v>Overdue Invoice</v>
      </c>
      <c r="P16" s="12" t="s">
        <v>38</v>
      </c>
      <c r="Q16" s="2" t="s">
        <v>43</v>
      </c>
      <c r="R16" s="44">
        <f t="shared" si="8"/>
        <v>2021</v>
      </c>
      <c r="S16" s="50" t="str">
        <f t="shared" si="6"/>
        <v>June</v>
      </c>
    </row>
    <row r="17" spans="2:19" ht="15.75" thickBot="1" x14ac:dyDescent="0.3">
      <c r="B17" s="4" t="s">
        <v>22</v>
      </c>
      <c r="C17" s="2">
        <v>45643228</v>
      </c>
      <c r="D17" s="3">
        <v>44386</v>
      </c>
      <c r="E17" s="2">
        <v>30</v>
      </c>
      <c r="F17" s="44" t="str">
        <f t="shared" si="7"/>
        <v>Credit Sale</v>
      </c>
      <c r="G17" s="51">
        <f t="shared" si="0"/>
        <v>44416</v>
      </c>
      <c r="H17" s="25">
        <v>584425</v>
      </c>
      <c r="I17" s="38">
        <v>580000</v>
      </c>
      <c r="J17" s="42">
        <f t="shared" si="1"/>
        <v>4425</v>
      </c>
      <c r="K17" s="46">
        <f t="shared" ca="1" si="2"/>
        <v>215</v>
      </c>
      <c r="L17" s="42">
        <f t="shared" ca="1" si="3"/>
        <v>4425</v>
      </c>
      <c r="M17" s="48">
        <f t="shared" ca="1" si="4"/>
        <v>7.5715446806690337E-3</v>
      </c>
      <c r="N17" s="44" t="str">
        <f ca="1">IF(K17="Not Due","Not Due",VLOOKUP(K17,'Aging Slabs'!$E$2:$F$5,2,TRUE))</f>
        <v>Above 90 days</v>
      </c>
      <c r="O17" s="44" t="str">
        <f t="shared" ca="1" si="5"/>
        <v>Overdue Invoice</v>
      </c>
      <c r="P17" s="12" t="s">
        <v>39</v>
      </c>
      <c r="Q17" s="2" t="s">
        <v>44</v>
      </c>
      <c r="R17" s="44">
        <f t="shared" si="8"/>
        <v>2021</v>
      </c>
      <c r="S17" s="50" t="str">
        <f t="shared" si="6"/>
        <v>July</v>
      </c>
    </row>
    <row r="18" spans="2:19" ht="15.75" thickBot="1" x14ac:dyDescent="0.3">
      <c r="B18" s="4" t="s">
        <v>23</v>
      </c>
      <c r="C18" s="2">
        <v>45643229</v>
      </c>
      <c r="D18" s="3">
        <v>44407</v>
      </c>
      <c r="E18" s="2">
        <v>45</v>
      </c>
      <c r="F18" s="44" t="str">
        <f t="shared" si="7"/>
        <v>Credit Sale</v>
      </c>
      <c r="G18" s="51">
        <f t="shared" si="0"/>
        <v>44452</v>
      </c>
      <c r="H18" s="25">
        <v>979841</v>
      </c>
      <c r="I18" s="38">
        <v>600000</v>
      </c>
      <c r="J18" s="42">
        <f t="shared" si="1"/>
        <v>379841</v>
      </c>
      <c r="K18" s="46">
        <f t="shared" ca="1" si="2"/>
        <v>179</v>
      </c>
      <c r="L18" s="42">
        <f t="shared" ca="1" si="3"/>
        <v>379841</v>
      </c>
      <c r="M18" s="48">
        <f t="shared" ca="1" si="4"/>
        <v>0.3876557523108341</v>
      </c>
      <c r="N18" s="44" t="str">
        <f ca="1">IF(K18="Not Due","Not Due",VLOOKUP(K18,'Aging Slabs'!$E$2:$F$5,2,TRUE))</f>
        <v>Above 90 days</v>
      </c>
      <c r="O18" s="44" t="str">
        <f t="shared" ca="1" si="5"/>
        <v>Overdue Invoice</v>
      </c>
      <c r="P18" s="12" t="s">
        <v>38</v>
      </c>
      <c r="Q18" s="2" t="s">
        <v>43</v>
      </c>
      <c r="R18" s="44">
        <f t="shared" si="8"/>
        <v>2021</v>
      </c>
      <c r="S18" s="50" t="str">
        <f t="shared" si="6"/>
        <v>July</v>
      </c>
    </row>
    <row r="19" spans="2:19" ht="15.75" thickBot="1" x14ac:dyDescent="0.3">
      <c r="B19" s="4" t="s">
        <v>24</v>
      </c>
      <c r="C19" s="2">
        <v>45643230</v>
      </c>
      <c r="D19" s="3">
        <v>44433</v>
      </c>
      <c r="E19" s="2">
        <v>60</v>
      </c>
      <c r="F19" s="44" t="str">
        <f t="shared" si="7"/>
        <v>Credit Sale</v>
      </c>
      <c r="G19" s="51">
        <f t="shared" si="0"/>
        <v>44493</v>
      </c>
      <c r="H19" s="25">
        <v>445415</v>
      </c>
      <c r="I19" s="38">
        <v>445415</v>
      </c>
      <c r="J19" s="42">
        <f t="shared" si="1"/>
        <v>0</v>
      </c>
      <c r="K19" s="46" t="str">
        <f t="shared" ca="1" si="2"/>
        <v>Not due</v>
      </c>
      <c r="L19" s="42">
        <f t="shared" ca="1" si="3"/>
        <v>0</v>
      </c>
      <c r="M19" s="48">
        <f t="shared" ca="1" si="4"/>
        <v>0</v>
      </c>
      <c r="N19" s="44" t="str">
        <f ca="1">IF(K19="Not Due","Not Due",VLOOKUP(K19,'Aging Slabs'!$E$2:$F$5,2,TRUE))</f>
        <v>Not Due</v>
      </c>
      <c r="O19" s="44" t="str">
        <f t="shared" si="5"/>
        <v>Paid Invoice</v>
      </c>
      <c r="P19" s="12" t="s">
        <v>40</v>
      </c>
      <c r="Q19" s="2" t="s">
        <v>44</v>
      </c>
      <c r="R19" s="44">
        <f t="shared" si="8"/>
        <v>2021</v>
      </c>
      <c r="S19" s="50" t="str">
        <f t="shared" si="6"/>
        <v>August</v>
      </c>
    </row>
    <row r="20" spans="2:19" ht="15.75" thickBot="1" x14ac:dyDescent="0.3">
      <c r="B20" s="4" t="s">
        <v>25</v>
      </c>
      <c r="C20" s="2">
        <v>45643231</v>
      </c>
      <c r="D20" s="3">
        <v>44428</v>
      </c>
      <c r="E20" s="2">
        <v>90</v>
      </c>
      <c r="F20" s="44" t="str">
        <f t="shared" si="7"/>
        <v>Credit Sale</v>
      </c>
      <c r="G20" s="51">
        <f t="shared" si="0"/>
        <v>44518</v>
      </c>
      <c r="H20" s="25">
        <v>546546</v>
      </c>
      <c r="I20" s="38">
        <v>546546</v>
      </c>
      <c r="J20" s="42">
        <f t="shared" si="1"/>
        <v>0</v>
      </c>
      <c r="K20" s="46" t="str">
        <f t="shared" ca="1" si="2"/>
        <v>Not due</v>
      </c>
      <c r="L20" s="42">
        <f t="shared" ca="1" si="3"/>
        <v>0</v>
      </c>
      <c r="M20" s="48">
        <f t="shared" ca="1" si="4"/>
        <v>0</v>
      </c>
      <c r="N20" s="44" t="str">
        <f ca="1">IF(K20="Not Due","Not Due",VLOOKUP(K20,'Aging Slabs'!$E$2:$F$5,2,TRUE))</f>
        <v>Not Due</v>
      </c>
      <c r="O20" s="44" t="str">
        <f t="shared" si="5"/>
        <v>Paid Invoice</v>
      </c>
      <c r="P20" s="12" t="s">
        <v>38</v>
      </c>
      <c r="Q20" s="2" t="s">
        <v>43</v>
      </c>
      <c r="R20" s="44">
        <f t="shared" si="8"/>
        <v>2021</v>
      </c>
      <c r="S20" s="50" t="str">
        <f t="shared" si="6"/>
        <v>August</v>
      </c>
    </row>
    <row r="21" spans="2:19" ht="15.75" thickBot="1" x14ac:dyDescent="0.3">
      <c r="B21" s="4" t="s">
        <v>26</v>
      </c>
      <c r="C21" s="2">
        <v>45643232</v>
      </c>
      <c r="D21" s="3">
        <v>44459</v>
      </c>
      <c r="E21" s="2">
        <v>90</v>
      </c>
      <c r="F21" s="44" t="str">
        <f t="shared" si="7"/>
        <v>Credit Sale</v>
      </c>
      <c r="G21" s="51">
        <f t="shared" si="0"/>
        <v>44549</v>
      </c>
      <c r="H21" s="25">
        <v>465456</v>
      </c>
      <c r="I21" s="25">
        <v>455269</v>
      </c>
      <c r="J21" s="42">
        <f t="shared" si="1"/>
        <v>10187</v>
      </c>
      <c r="K21" s="46">
        <f t="shared" ca="1" si="2"/>
        <v>82</v>
      </c>
      <c r="L21" s="42">
        <f t="shared" ca="1" si="3"/>
        <v>10187</v>
      </c>
      <c r="M21" s="48">
        <f t="shared" ca="1" si="4"/>
        <v>2.1886064418548692E-2</v>
      </c>
      <c r="N21" s="44" t="str">
        <f ca="1">IF(K21="Not Due","Not Due",VLOOKUP(K21,'Aging Slabs'!$E$2:$F$5,2,TRUE))</f>
        <v>61 - 90 days</v>
      </c>
      <c r="O21" s="44" t="str">
        <f t="shared" ca="1" si="5"/>
        <v>Overdue Invoice</v>
      </c>
      <c r="P21" s="12" t="s">
        <v>38</v>
      </c>
      <c r="Q21" s="2" t="s">
        <v>42</v>
      </c>
      <c r="R21" s="44">
        <f t="shared" si="8"/>
        <v>2021</v>
      </c>
      <c r="S21" s="50" t="str">
        <f t="shared" si="6"/>
        <v>September</v>
      </c>
    </row>
    <row r="22" spans="2:19" ht="15.75" thickBot="1" x14ac:dyDescent="0.3">
      <c r="B22" s="4" t="s">
        <v>27</v>
      </c>
      <c r="C22" s="2">
        <v>45643233</v>
      </c>
      <c r="D22" s="3">
        <v>44444</v>
      </c>
      <c r="E22" s="2">
        <v>90</v>
      </c>
      <c r="F22" s="44" t="str">
        <f t="shared" si="7"/>
        <v>Credit Sale</v>
      </c>
      <c r="G22" s="51">
        <f t="shared" si="0"/>
        <v>44534</v>
      </c>
      <c r="H22" s="25">
        <v>12484</v>
      </c>
      <c r="I22" s="38">
        <v>12321</v>
      </c>
      <c r="J22" s="42">
        <f t="shared" si="1"/>
        <v>163</v>
      </c>
      <c r="K22" s="46">
        <f t="shared" ca="1" si="2"/>
        <v>97</v>
      </c>
      <c r="L22" s="42">
        <f t="shared" ca="1" si="3"/>
        <v>163</v>
      </c>
      <c r="M22" s="48">
        <f t="shared" ca="1" si="4"/>
        <v>1.305671259211791E-2</v>
      </c>
      <c r="N22" s="44" t="str">
        <f ca="1">IF(K22="Not Due","Not Due",VLOOKUP(K22,'Aging Slabs'!$E$2:$F$5,2,TRUE))</f>
        <v>Above 90 days</v>
      </c>
      <c r="O22" s="44" t="str">
        <f t="shared" ca="1" si="5"/>
        <v>Overdue Invoice</v>
      </c>
      <c r="P22" s="12" t="s">
        <v>38</v>
      </c>
      <c r="Q22" s="2" t="s">
        <v>42</v>
      </c>
      <c r="R22" s="44">
        <f t="shared" si="8"/>
        <v>2021</v>
      </c>
      <c r="S22" s="50" t="str">
        <f t="shared" si="6"/>
        <v>September</v>
      </c>
    </row>
    <row r="23" spans="2:19" ht="15.75" thickBot="1" x14ac:dyDescent="0.3">
      <c r="B23" s="4" t="s">
        <v>28</v>
      </c>
      <c r="C23" s="2">
        <v>45643234</v>
      </c>
      <c r="D23" s="3">
        <v>44464</v>
      </c>
      <c r="E23" s="2">
        <v>45</v>
      </c>
      <c r="F23" s="44" t="str">
        <f t="shared" si="7"/>
        <v>Credit Sale</v>
      </c>
      <c r="G23" s="51">
        <f t="shared" si="0"/>
        <v>44509</v>
      </c>
      <c r="H23" s="25">
        <v>188998</v>
      </c>
      <c r="I23" s="38">
        <v>1529</v>
      </c>
      <c r="J23" s="42">
        <f t="shared" si="1"/>
        <v>187469</v>
      </c>
      <c r="K23" s="46">
        <f t="shared" ca="1" si="2"/>
        <v>122</v>
      </c>
      <c r="L23" s="42">
        <f t="shared" ca="1" si="3"/>
        <v>187469</v>
      </c>
      <c r="M23" s="48">
        <f t="shared" ca="1" si="4"/>
        <v>0.99190996730124126</v>
      </c>
      <c r="N23" s="44" t="str">
        <f ca="1">IF(K23="Not Due","Not Due",VLOOKUP(K23,'Aging Slabs'!$E$2:$F$5,2,TRUE))</f>
        <v>Above 90 days</v>
      </c>
      <c r="O23" s="44" t="str">
        <f t="shared" ca="1" si="5"/>
        <v>Overdue Invoice</v>
      </c>
      <c r="P23" s="12" t="s">
        <v>38</v>
      </c>
      <c r="Q23" s="2" t="s">
        <v>43</v>
      </c>
      <c r="R23" s="44">
        <f t="shared" si="8"/>
        <v>2021</v>
      </c>
      <c r="S23" s="50" t="str">
        <f t="shared" si="6"/>
        <v>September</v>
      </c>
    </row>
    <row r="24" spans="2:19" ht="15.75" thickBot="1" x14ac:dyDescent="0.3">
      <c r="B24" s="4" t="s">
        <v>29</v>
      </c>
      <c r="C24" s="2">
        <v>45643235</v>
      </c>
      <c r="D24" s="3">
        <v>44484</v>
      </c>
      <c r="E24" s="2">
        <v>30</v>
      </c>
      <c r="F24" s="44" t="str">
        <f t="shared" si="7"/>
        <v>Credit Sale</v>
      </c>
      <c r="G24" s="51">
        <f t="shared" si="0"/>
        <v>44514</v>
      </c>
      <c r="H24" s="25">
        <v>454199</v>
      </c>
      <c r="I24" s="38">
        <v>15656</v>
      </c>
      <c r="J24" s="42">
        <f t="shared" si="1"/>
        <v>438543</v>
      </c>
      <c r="K24" s="46">
        <f t="shared" ca="1" si="2"/>
        <v>117</v>
      </c>
      <c r="L24" s="42">
        <f t="shared" ca="1" si="3"/>
        <v>438543</v>
      </c>
      <c r="M24" s="48">
        <f t="shared" ca="1" si="4"/>
        <v>0.96553052736795986</v>
      </c>
      <c r="N24" s="44" t="str">
        <f ca="1">IF(K24="Not Due","Not Due",VLOOKUP(K24,'Aging Slabs'!$E$2:$F$5,2,TRUE))</f>
        <v>Above 90 days</v>
      </c>
      <c r="O24" s="44" t="str">
        <f t="shared" ca="1" si="5"/>
        <v>Overdue Invoice</v>
      </c>
      <c r="P24" s="12" t="s">
        <v>40</v>
      </c>
      <c r="Q24" s="2" t="s">
        <v>44</v>
      </c>
      <c r="R24" s="44">
        <f t="shared" si="8"/>
        <v>2021</v>
      </c>
      <c r="S24" s="50" t="str">
        <f t="shared" si="6"/>
        <v>October</v>
      </c>
    </row>
    <row r="25" spans="2:19" ht="15.75" thickBot="1" x14ac:dyDescent="0.3">
      <c r="B25" s="4" t="s">
        <v>30</v>
      </c>
      <c r="C25" s="2">
        <v>45643236</v>
      </c>
      <c r="D25" s="3">
        <v>44493</v>
      </c>
      <c r="E25" s="2">
        <v>30</v>
      </c>
      <c r="F25" s="44" t="str">
        <f t="shared" si="7"/>
        <v>Credit Sale</v>
      </c>
      <c r="G25" s="51">
        <f t="shared" si="0"/>
        <v>44523</v>
      </c>
      <c r="H25" s="25">
        <v>584514</v>
      </c>
      <c r="I25" s="38">
        <v>459582</v>
      </c>
      <c r="J25" s="42">
        <f t="shared" si="1"/>
        <v>124932</v>
      </c>
      <c r="K25" s="46">
        <f t="shared" ca="1" si="2"/>
        <v>108</v>
      </c>
      <c r="L25" s="42">
        <f t="shared" ca="1" si="3"/>
        <v>124932</v>
      </c>
      <c r="M25" s="48">
        <f t="shared" ca="1" si="4"/>
        <v>0.2137365400999805</v>
      </c>
      <c r="N25" s="44" t="str">
        <f ca="1">IF(K25="Not Due","Not Due",VLOOKUP(K25,'Aging Slabs'!$E$2:$F$5,2,TRUE))</f>
        <v>Above 90 days</v>
      </c>
      <c r="O25" s="44" t="str">
        <f t="shared" ca="1" si="5"/>
        <v>Overdue Invoice</v>
      </c>
      <c r="P25" s="12" t="s">
        <v>39</v>
      </c>
      <c r="Q25" s="2" t="s">
        <v>42</v>
      </c>
      <c r="R25" s="44">
        <f t="shared" si="8"/>
        <v>2021</v>
      </c>
      <c r="S25" s="50" t="str">
        <f t="shared" si="6"/>
        <v>October</v>
      </c>
    </row>
    <row r="26" spans="2:19" ht="15.75" thickBot="1" x14ac:dyDescent="0.3">
      <c r="B26" s="4" t="s">
        <v>31</v>
      </c>
      <c r="C26" s="2">
        <v>45643237</v>
      </c>
      <c r="D26" s="3">
        <v>44510</v>
      </c>
      <c r="E26" s="2">
        <v>45</v>
      </c>
      <c r="F26" s="44" t="str">
        <f t="shared" si="7"/>
        <v>Credit Sale</v>
      </c>
      <c r="G26" s="51">
        <f t="shared" si="0"/>
        <v>44555</v>
      </c>
      <c r="H26" s="25">
        <v>454541</v>
      </c>
      <c r="I26" s="38">
        <v>0</v>
      </c>
      <c r="J26" s="42">
        <f t="shared" si="1"/>
        <v>454541</v>
      </c>
      <c r="K26" s="46">
        <f t="shared" ca="1" si="2"/>
        <v>76</v>
      </c>
      <c r="L26" s="42">
        <f t="shared" ca="1" si="3"/>
        <v>454541</v>
      </c>
      <c r="M26" s="48">
        <f t="shared" ca="1" si="4"/>
        <v>1</v>
      </c>
      <c r="N26" s="44" t="str">
        <f ca="1">IF(K26="Not Due","Not Due",VLOOKUP(K26,'Aging Slabs'!$E$2:$F$5,2,TRUE))</f>
        <v>61 - 90 days</v>
      </c>
      <c r="O26" s="44" t="str">
        <f t="shared" ca="1" si="5"/>
        <v>Overdue Invoice</v>
      </c>
      <c r="P26" s="12" t="s">
        <v>39</v>
      </c>
      <c r="Q26" s="2" t="s">
        <v>44</v>
      </c>
      <c r="R26" s="44">
        <f t="shared" si="8"/>
        <v>2021</v>
      </c>
      <c r="S26" s="50" t="str">
        <f t="shared" si="6"/>
        <v>November</v>
      </c>
    </row>
    <row r="27" spans="2:19" ht="15.75" thickBot="1" x14ac:dyDescent="0.3">
      <c r="B27" s="2" t="s">
        <v>3</v>
      </c>
      <c r="C27" s="2">
        <v>45643238</v>
      </c>
      <c r="D27" s="3">
        <v>44512</v>
      </c>
      <c r="E27" s="2">
        <v>30</v>
      </c>
      <c r="F27" s="44" t="str">
        <f t="shared" si="7"/>
        <v>Credit Sale</v>
      </c>
      <c r="G27" s="51">
        <f t="shared" si="0"/>
        <v>44542</v>
      </c>
      <c r="H27" s="25">
        <v>244193</v>
      </c>
      <c r="I27" s="38">
        <v>30000</v>
      </c>
      <c r="J27" s="42">
        <f t="shared" si="1"/>
        <v>214193</v>
      </c>
      <c r="K27" s="46">
        <f t="shared" ca="1" si="2"/>
        <v>89</v>
      </c>
      <c r="L27" s="42">
        <f t="shared" ca="1" si="3"/>
        <v>214193</v>
      </c>
      <c r="M27" s="48">
        <f t="shared" ca="1" si="4"/>
        <v>0.87714635554663734</v>
      </c>
      <c r="N27" s="44" t="str">
        <f ca="1">IF(K27="Not Due","Not Due",VLOOKUP(K27,'Aging Slabs'!$E$2:$F$5,2,TRUE))</f>
        <v>61 - 90 days</v>
      </c>
      <c r="O27" s="44" t="str">
        <f t="shared" ca="1" si="5"/>
        <v>Overdue Invoice</v>
      </c>
      <c r="P27" s="12" t="s">
        <v>38</v>
      </c>
      <c r="Q27" s="2" t="s">
        <v>42</v>
      </c>
      <c r="R27" s="44">
        <f t="shared" si="8"/>
        <v>2021</v>
      </c>
      <c r="S27" s="50" t="str">
        <f t="shared" ref="S27:S33" si="9">TEXT(D27,"mmmm")</f>
        <v>November</v>
      </c>
    </row>
    <row r="28" spans="2:19" x14ac:dyDescent="0.25">
      <c r="B28" s="2" t="s">
        <v>4</v>
      </c>
      <c r="C28" s="2">
        <v>45643239</v>
      </c>
      <c r="D28" s="3">
        <v>44534</v>
      </c>
      <c r="E28" s="2">
        <v>30</v>
      </c>
      <c r="F28" s="44" t="str">
        <f t="shared" si="7"/>
        <v>Credit Sale</v>
      </c>
      <c r="G28" s="51">
        <f t="shared" si="0"/>
        <v>44564</v>
      </c>
      <c r="H28" s="25">
        <v>250000</v>
      </c>
      <c r="I28" s="39">
        <v>0</v>
      </c>
      <c r="J28" s="42">
        <f t="shared" si="1"/>
        <v>250000</v>
      </c>
      <c r="K28" s="46">
        <f t="shared" ca="1" si="2"/>
        <v>67</v>
      </c>
      <c r="L28" s="42">
        <f t="shared" ca="1" si="3"/>
        <v>250000</v>
      </c>
      <c r="M28" s="48">
        <f t="shared" ca="1" si="4"/>
        <v>1</v>
      </c>
      <c r="N28" s="44" t="str">
        <f ca="1">IF(K28="Not Due","Not Due",VLOOKUP(K28,'Aging Slabs'!$E$2:$F$5,2,TRUE))</f>
        <v>61 - 90 days</v>
      </c>
      <c r="O28" s="44" t="str">
        <f t="shared" ca="1" si="5"/>
        <v>Overdue Invoice</v>
      </c>
      <c r="P28" s="2" t="s">
        <v>38</v>
      </c>
      <c r="Q28" s="2" t="s">
        <v>42</v>
      </c>
      <c r="R28" s="44">
        <f t="shared" si="8"/>
        <v>2021</v>
      </c>
      <c r="S28" s="44" t="str">
        <f t="shared" si="9"/>
        <v>December</v>
      </c>
    </row>
    <row r="29" spans="2:19" x14ac:dyDescent="0.25">
      <c r="B29" s="2" t="s">
        <v>5</v>
      </c>
      <c r="C29" s="2">
        <v>45643240</v>
      </c>
      <c r="D29" s="3">
        <v>44557</v>
      </c>
      <c r="E29" s="2">
        <v>60</v>
      </c>
      <c r="F29" s="44" t="str">
        <f t="shared" si="7"/>
        <v>Credit Sale</v>
      </c>
      <c r="G29" s="51">
        <f t="shared" si="0"/>
        <v>44617</v>
      </c>
      <c r="H29" s="25">
        <v>120000</v>
      </c>
      <c r="I29" s="39">
        <v>0</v>
      </c>
      <c r="J29" s="42">
        <f t="shared" si="1"/>
        <v>120000</v>
      </c>
      <c r="K29" s="46">
        <f t="shared" ca="1" si="2"/>
        <v>14</v>
      </c>
      <c r="L29" s="42">
        <f t="shared" ca="1" si="3"/>
        <v>120000</v>
      </c>
      <c r="M29" s="48">
        <f t="shared" ca="1" si="4"/>
        <v>1</v>
      </c>
      <c r="N29" s="44" t="str">
        <f ca="1">IF(K29="Not Due","Not Due",VLOOKUP(K29,'Aging Slabs'!$E$2:$F$5,2,TRUE))</f>
        <v>0 - 30 days</v>
      </c>
      <c r="O29" s="44" t="str">
        <f t="shared" ca="1" si="5"/>
        <v>Overdue Invoice</v>
      </c>
      <c r="P29" s="2" t="s">
        <v>38</v>
      </c>
      <c r="Q29" s="2" t="s">
        <v>44</v>
      </c>
      <c r="R29" s="44">
        <f t="shared" si="8"/>
        <v>2021</v>
      </c>
      <c r="S29" s="44" t="str">
        <f t="shared" si="9"/>
        <v>December</v>
      </c>
    </row>
    <row r="30" spans="2:19" x14ac:dyDescent="0.25">
      <c r="B30" s="2" t="s">
        <v>6</v>
      </c>
      <c r="C30" s="2">
        <v>45643241</v>
      </c>
      <c r="D30" s="3">
        <v>44571</v>
      </c>
      <c r="E30" s="2">
        <v>30</v>
      </c>
      <c r="F30" s="44" t="str">
        <f t="shared" si="7"/>
        <v>Credit Sale</v>
      </c>
      <c r="G30" s="51">
        <f t="shared" si="0"/>
        <v>44601</v>
      </c>
      <c r="H30" s="25">
        <v>180000</v>
      </c>
      <c r="I30" s="39">
        <v>100000</v>
      </c>
      <c r="J30" s="42">
        <f t="shared" si="1"/>
        <v>80000</v>
      </c>
      <c r="K30" s="46">
        <f t="shared" ca="1" si="2"/>
        <v>30</v>
      </c>
      <c r="L30" s="42">
        <f t="shared" ca="1" si="3"/>
        <v>80000</v>
      </c>
      <c r="M30" s="48">
        <f t="shared" ca="1" si="4"/>
        <v>0.44444444444444442</v>
      </c>
      <c r="N30" s="44" t="str">
        <f ca="1">IF(K30="Not Due","Not Due",VLOOKUP(K30,'Aging Slabs'!$E$2:$F$5,2,TRUE))</f>
        <v>0 - 30 days</v>
      </c>
      <c r="O30" s="44" t="str">
        <f t="shared" ca="1" si="5"/>
        <v>Overdue Invoice</v>
      </c>
      <c r="P30" s="2" t="s">
        <v>39</v>
      </c>
      <c r="Q30" s="2" t="s">
        <v>43</v>
      </c>
      <c r="R30" s="44">
        <f t="shared" si="8"/>
        <v>2022</v>
      </c>
      <c r="S30" s="44" t="str">
        <f t="shared" si="9"/>
        <v>January</v>
      </c>
    </row>
    <row r="31" spans="2:19" x14ac:dyDescent="0.25">
      <c r="B31" s="2" t="s">
        <v>7</v>
      </c>
      <c r="C31" s="2">
        <v>45643242</v>
      </c>
      <c r="D31" s="3">
        <v>44582</v>
      </c>
      <c r="E31" s="2">
        <v>30</v>
      </c>
      <c r="F31" s="44" t="str">
        <f t="shared" si="7"/>
        <v>Credit Sale</v>
      </c>
      <c r="G31" s="51">
        <f t="shared" si="0"/>
        <v>44612</v>
      </c>
      <c r="H31" s="25">
        <v>64000</v>
      </c>
      <c r="I31" s="39">
        <v>0</v>
      </c>
      <c r="J31" s="42">
        <f t="shared" si="1"/>
        <v>64000</v>
      </c>
      <c r="K31" s="46">
        <f t="shared" ca="1" si="2"/>
        <v>19</v>
      </c>
      <c r="L31" s="42">
        <f t="shared" ca="1" si="3"/>
        <v>64000</v>
      </c>
      <c r="M31" s="48">
        <f t="shared" ca="1" si="4"/>
        <v>1</v>
      </c>
      <c r="N31" s="44" t="str">
        <f ca="1">IF(K31="Not Due","Not Due",VLOOKUP(K31,'Aging Slabs'!$E$2:$F$5,2,TRUE))</f>
        <v>0 - 30 days</v>
      </c>
      <c r="O31" s="44" t="str">
        <f t="shared" ca="1" si="5"/>
        <v>Overdue Invoice</v>
      </c>
      <c r="P31" s="2" t="s">
        <v>39</v>
      </c>
      <c r="Q31" s="2" t="s">
        <v>44</v>
      </c>
      <c r="R31" s="44">
        <f t="shared" si="8"/>
        <v>2022</v>
      </c>
      <c r="S31" s="44" t="str">
        <f t="shared" si="9"/>
        <v>January</v>
      </c>
    </row>
    <row r="32" spans="2:19" x14ac:dyDescent="0.25">
      <c r="B32" s="2" t="s">
        <v>8</v>
      </c>
      <c r="C32" s="2">
        <v>45643243</v>
      </c>
      <c r="D32" s="3">
        <v>44600</v>
      </c>
      <c r="E32" s="2">
        <v>15</v>
      </c>
      <c r="F32" s="44" t="str">
        <f t="shared" si="7"/>
        <v>Credit Sale</v>
      </c>
      <c r="G32" s="51">
        <f t="shared" si="0"/>
        <v>44615</v>
      </c>
      <c r="H32" s="25">
        <v>90000</v>
      </c>
      <c r="I32" s="40">
        <v>45000</v>
      </c>
      <c r="J32" s="42">
        <f t="shared" si="1"/>
        <v>45000</v>
      </c>
      <c r="K32" s="44">
        <f t="shared" ca="1" si="2"/>
        <v>16</v>
      </c>
      <c r="L32" s="42">
        <f t="shared" ca="1" si="3"/>
        <v>45000</v>
      </c>
      <c r="M32" s="48">
        <f t="shared" ca="1" si="4"/>
        <v>0.5</v>
      </c>
      <c r="N32" s="44" t="str">
        <f ca="1">IF(K32="Not Due","Not Due",VLOOKUP(K32,'Aging Slabs'!$E$2:$F$5,2,TRUE))</f>
        <v>0 - 30 days</v>
      </c>
      <c r="O32" s="44" t="str">
        <f t="shared" ca="1" si="5"/>
        <v>Overdue Invoice</v>
      </c>
      <c r="P32" s="2" t="s">
        <v>38</v>
      </c>
      <c r="Q32" s="2" t="s">
        <v>42</v>
      </c>
      <c r="R32" s="44">
        <f t="shared" si="8"/>
        <v>2022</v>
      </c>
      <c r="S32" s="44" t="str">
        <f t="shared" si="9"/>
        <v>February</v>
      </c>
    </row>
    <row r="33" spans="2:19" x14ac:dyDescent="0.25">
      <c r="B33" s="2" t="s">
        <v>9</v>
      </c>
      <c r="C33" s="2">
        <v>45643244</v>
      </c>
      <c r="D33" s="3">
        <v>44607</v>
      </c>
      <c r="E33" s="2">
        <v>45</v>
      </c>
      <c r="F33" s="44" t="str">
        <f t="shared" si="7"/>
        <v>Credit Sale</v>
      </c>
      <c r="G33" s="51">
        <f t="shared" si="0"/>
        <v>44652</v>
      </c>
      <c r="H33" s="25">
        <v>145000</v>
      </c>
      <c r="I33" s="39">
        <v>0</v>
      </c>
      <c r="J33" s="42">
        <f t="shared" si="1"/>
        <v>145000</v>
      </c>
      <c r="K33" s="44" t="str">
        <f t="shared" ca="1" si="2"/>
        <v>Not due</v>
      </c>
      <c r="L33" s="42">
        <f t="shared" ca="1" si="3"/>
        <v>0</v>
      </c>
      <c r="M33" s="48">
        <f t="shared" ca="1" si="4"/>
        <v>0</v>
      </c>
      <c r="N33" s="44" t="str">
        <f ca="1">IF(K33="Not Due","Not Due",VLOOKUP(K33,'Aging Slabs'!$E$2:$F$5,2,TRUE))</f>
        <v>Not Due</v>
      </c>
      <c r="O33" s="44" t="str">
        <f t="shared" ca="1" si="5"/>
        <v>Open Invoice</v>
      </c>
      <c r="P33" s="2" t="s">
        <v>39</v>
      </c>
      <c r="Q33" s="2" t="s">
        <v>44</v>
      </c>
      <c r="R33" s="44">
        <f t="shared" si="8"/>
        <v>2022</v>
      </c>
      <c r="S33" s="44" t="str">
        <f t="shared" si="9"/>
        <v>February</v>
      </c>
    </row>
    <row r="34" spans="2:19" x14ac:dyDescent="0.25">
      <c r="G34" s="51"/>
      <c r="H34" s="25"/>
      <c r="J34" s="42"/>
      <c r="M34" s="48"/>
    </row>
    <row r="35" spans="2:19" x14ac:dyDescent="0.25">
      <c r="G35" s="51"/>
      <c r="H35" s="25"/>
      <c r="J35" s="42"/>
      <c r="M35" s="48"/>
    </row>
    <row r="36" spans="2:19" x14ac:dyDescent="0.25">
      <c r="G36" s="51"/>
      <c r="H36" s="25"/>
      <c r="J36" s="42"/>
    </row>
    <row r="37" spans="2:19" x14ac:dyDescent="0.25">
      <c r="G37" s="51"/>
      <c r="H37" s="25"/>
      <c r="J37" s="42"/>
    </row>
    <row r="38" spans="2:19" x14ac:dyDescent="0.25">
      <c r="G38" s="51"/>
      <c r="H38" s="25"/>
      <c r="J38" s="42"/>
    </row>
    <row r="39" spans="2:19" x14ac:dyDescent="0.25">
      <c r="G39" s="51"/>
      <c r="H39" s="25"/>
      <c r="J39" s="42"/>
    </row>
    <row r="40" spans="2:19" x14ac:dyDescent="0.25">
      <c r="G40" s="51"/>
      <c r="H40" s="25"/>
      <c r="J40" s="42"/>
    </row>
    <row r="41" spans="2:19" x14ac:dyDescent="0.25">
      <c r="G41" s="51"/>
      <c r="H41" s="25"/>
      <c r="J41" s="42"/>
    </row>
    <row r="42" spans="2:19" x14ac:dyDescent="0.25">
      <c r="G42" s="51"/>
      <c r="H42" s="25"/>
      <c r="J42" s="42"/>
    </row>
    <row r="43" spans="2:19" x14ac:dyDescent="0.25">
      <c r="G43" s="51"/>
      <c r="H43" s="25"/>
      <c r="J43" s="42"/>
    </row>
    <row r="44" spans="2:19" x14ac:dyDescent="0.25">
      <c r="G44" s="51"/>
      <c r="H44" s="25"/>
      <c r="J44" s="42"/>
    </row>
    <row r="45" spans="2:19" x14ac:dyDescent="0.25">
      <c r="G45" s="51"/>
      <c r="H45" s="25"/>
      <c r="J45" s="42"/>
    </row>
    <row r="46" spans="2:19" x14ac:dyDescent="0.25">
      <c r="G46" s="51"/>
      <c r="H46" s="25"/>
      <c r="J46" s="42"/>
    </row>
    <row r="47" spans="2:19" x14ac:dyDescent="0.25">
      <c r="G47" s="51"/>
      <c r="H47" s="25"/>
      <c r="J47" s="42"/>
    </row>
    <row r="48" spans="2:19" x14ac:dyDescent="0.25">
      <c r="G48" s="51"/>
      <c r="H48" s="25"/>
      <c r="J48" s="42"/>
    </row>
    <row r="49" spans="7:10" x14ac:dyDescent="0.25">
      <c r="G49" s="51"/>
      <c r="H49" s="25"/>
      <c r="J49" s="42"/>
    </row>
    <row r="50" spans="7:10" x14ac:dyDescent="0.25">
      <c r="G50" s="51"/>
      <c r="H50" s="25"/>
      <c r="J50" s="42"/>
    </row>
    <row r="51" spans="7:10" x14ac:dyDescent="0.25">
      <c r="G51" s="51"/>
      <c r="H51" s="25"/>
      <c r="J51" s="42"/>
    </row>
    <row r="52" spans="7:10" x14ac:dyDescent="0.25">
      <c r="G52" s="51"/>
      <c r="H52" s="25"/>
      <c r="J52" s="42"/>
    </row>
    <row r="53" spans="7:10" x14ac:dyDescent="0.25">
      <c r="G53" s="51"/>
      <c r="H53" s="25"/>
      <c r="J53" s="42"/>
    </row>
    <row r="54" spans="7:10" x14ac:dyDescent="0.25">
      <c r="G54" s="51"/>
      <c r="H54" s="25"/>
      <c r="J54" s="42"/>
    </row>
    <row r="55" spans="7:10" x14ac:dyDescent="0.25">
      <c r="G55" s="51"/>
      <c r="H55" s="25"/>
      <c r="J55" s="42"/>
    </row>
    <row r="56" spans="7:10" x14ac:dyDescent="0.25">
      <c r="G56" s="51"/>
      <c r="H56" s="25"/>
      <c r="J56" s="42"/>
    </row>
    <row r="57" spans="7:10" x14ac:dyDescent="0.25">
      <c r="G57" s="51"/>
      <c r="H57" s="25"/>
      <c r="J57" s="42"/>
    </row>
    <row r="58" spans="7:10" x14ac:dyDescent="0.25">
      <c r="G58" s="51"/>
      <c r="H58" s="25"/>
      <c r="J58" s="42"/>
    </row>
    <row r="59" spans="7:10" x14ac:dyDescent="0.25">
      <c r="G59" s="51"/>
      <c r="H59" s="25"/>
      <c r="J59" s="42"/>
    </row>
    <row r="60" spans="7:10" x14ac:dyDescent="0.25">
      <c r="G60" s="51"/>
      <c r="H60" s="25"/>
      <c r="J60" s="42"/>
    </row>
    <row r="61" spans="7:10" x14ac:dyDescent="0.25">
      <c r="G61" s="51"/>
      <c r="H61" s="25"/>
      <c r="J61" s="42"/>
    </row>
    <row r="62" spans="7:10" x14ac:dyDescent="0.25">
      <c r="G62" s="51"/>
      <c r="H62" s="25"/>
      <c r="J62" s="42"/>
    </row>
    <row r="63" spans="7:10" x14ac:dyDescent="0.25">
      <c r="G63" s="51"/>
      <c r="H63" s="25"/>
      <c r="J63" s="42"/>
    </row>
    <row r="64" spans="7:10" x14ac:dyDescent="0.25">
      <c r="G64" s="51"/>
      <c r="H64" s="25"/>
      <c r="J64" s="42"/>
    </row>
    <row r="65" spans="7:10" x14ac:dyDescent="0.25">
      <c r="G65" s="51"/>
      <c r="H65" s="25"/>
      <c r="J65" s="42"/>
    </row>
    <row r="66" spans="7:10" x14ac:dyDescent="0.25">
      <c r="G66" s="51"/>
      <c r="H66" s="25"/>
      <c r="J66" s="42"/>
    </row>
    <row r="67" spans="7:10" x14ac:dyDescent="0.25">
      <c r="G67" s="51"/>
      <c r="H67" s="25"/>
      <c r="J67" s="42"/>
    </row>
    <row r="68" spans="7:10" x14ac:dyDescent="0.25">
      <c r="G68" s="51"/>
      <c r="H68" s="25"/>
      <c r="J68" s="42"/>
    </row>
    <row r="69" spans="7:10" x14ac:dyDescent="0.25">
      <c r="G69" s="51"/>
      <c r="H69" s="25"/>
      <c r="J69" s="42"/>
    </row>
    <row r="70" spans="7:10" x14ac:dyDescent="0.25">
      <c r="G70" s="51"/>
      <c r="H70" s="25"/>
      <c r="J70" s="42"/>
    </row>
    <row r="71" spans="7:10" x14ac:dyDescent="0.25">
      <c r="G71" s="51"/>
      <c r="H71" s="25"/>
      <c r="J71" s="42"/>
    </row>
    <row r="72" spans="7:10" x14ac:dyDescent="0.25">
      <c r="G72" s="51"/>
      <c r="H72" s="25"/>
      <c r="J72" s="42"/>
    </row>
    <row r="73" spans="7:10" x14ac:dyDescent="0.25">
      <c r="G73" s="51"/>
      <c r="H73" s="25"/>
      <c r="J73" s="42"/>
    </row>
    <row r="74" spans="7:10" x14ac:dyDescent="0.25">
      <c r="G74" s="51"/>
      <c r="H74" s="25"/>
      <c r="J74" s="42"/>
    </row>
    <row r="75" spans="7:10" x14ac:dyDescent="0.25">
      <c r="G75" s="51"/>
      <c r="H75" s="25"/>
      <c r="J75" s="42"/>
    </row>
    <row r="76" spans="7:10" x14ac:dyDescent="0.25">
      <c r="G76" s="51"/>
      <c r="H76" s="25"/>
      <c r="J76" s="42"/>
    </row>
    <row r="77" spans="7:10" x14ac:dyDescent="0.25">
      <c r="G77" s="51"/>
      <c r="H77" s="25"/>
      <c r="J77" s="42"/>
    </row>
    <row r="78" spans="7:10" x14ac:dyDescent="0.25">
      <c r="G78" s="51"/>
      <c r="H78" s="25"/>
      <c r="J78" s="42"/>
    </row>
    <row r="79" spans="7:10" x14ac:dyDescent="0.25">
      <c r="G79" s="51"/>
      <c r="H79" s="25"/>
      <c r="J79" s="42"/>
    </row>
    <row r="80" spans="7:10" x14ac:dyDescent="0.25">
      <c r="G80" s="51"/>
      <c r="H80" s="25"/>
      <c r="J80" s="42"/>
    </row>
    <row r="81" spans="7:10" x14ac:dyDescent="0.25">
      <c r="G81" s="51"/>
      <c r="H81" s="25"/>
      <c r="J81" s="42"/>
    </row>
    <row r="82" spans="7:10" x14ac:dyDescent="0.25">
      <c r="G82" s="51"/>
      <c r="H82" s="25"/>
      <c r="J82" s="42"/>
    </row>
    <row r="83" spans="7:10" x14ac:dyDescent="0.25">
      <c r="G83" s="51"/>
      <c r="H83" s="25"/>
      <c r="J83" s="42"/>
    </row>
    <row r="84" spans="7:10" x14ac:dyDescent="0.25">
      <c r="G84" s="51"/>
      <c r="H84" s="25"/>
      <c r="J84" s="42"/>
    </row>
    <row r="85" spans="7:10" x14ac:dyDescent="0.25">
      <c r="G85" s="51"/>
      <c r="H85" s="25"/>
      <c r="J85" s="42"/>
    </row>
    <row r="86" spans="7:10" x14ac:dyDescent="0.25">
      <c r="G86" s="51"/>
      <c r="H86" s="25"/>
      <c r="J86" s="42"/>
    </row>
    <row r="87" spans="7:10" x14ac:dyDescent="0.25">
      <c r="G87" s="51"/>
      <c r="H87" s="25"/>
      <c r="J87" s="42"/>
    </row>
    <row r="88" spans="7:10" x14ac:dyDescent="0.25">
      <c r="G88" s="51"/>
      <c r="H88" s="25"/>
      <c r="J88" s="42"/>
    </row>
    <row r="89" spans="7:10" x14ac:dyDescent="0.25">
      <c r="G89" s="51"/>
      <c r="H89" s="25"/>
      <c r="J89" s="42"/>
    </row>
    <row r="90" spans="7:10" x14ac:dyDescent="0.25">
      <c r="G90" s="51"/>
      <c r="H90" s="25"/>
      <c r="J90" s="42"/>
    </row>
    <row r="91" spans="7:10" x14ac:dyDescent="0.25">
      <c r="G91" s="51"/>
      <c r="J91" s="42"/>
    </row>
    <row r="92" spans="7:10" x14ac:dyDescent="0.25">
      <c r="G92" s="51"/>
      <c r="J92" s="42"/>
    </row>
    <row r="93" spans="7:10" x14ac:dyDescent="0.25">
      <c r="G93" s="51"/>
      <c r="J93" s="42"/>
    </row>
    <row r="94" spans="7:10" x14ac:dyDescent="0.25">
      <c r="G94" s="51"/>
      <c r="J94" s="42"/>
    </row>
    <row r="95" spans="7:10" x14ac:dyDescent="0.25">
      <c r="G95" s="51"/>
      <c r="J95" s="42"/>
    </row>
    <row r="96" spans="7:10" x14ac:dyDescent="0.25">
      <c r="G96" s="51"/>
      <c r="J96" s="42"/>
    </row>
    <row r="97" spans="7:10" x14ac:dyDescent="0.25">
      <c r="G97" s="51"/>
      <c r="J97" s="42"/>
    </row>
    <row r="98" spans="7:10" x14ac:dyDescent="0.25">
      <c r="G98" s="51"/>
      <c r="J98" s="42"/>
    </row>
    <row r="99" spans="7:10" x14ac:dyDescent="0.25">
      <c r="G99" s="51"/>
      <c r="J99" s="42"/>
    </row>
    <row r="100" spans="7:10" x14ac:dyDescent="0.25">
      <c r="G100" s="51"/>
    </row>
    <row r="101" spans="7:10" x14ac:dyDescent="0.25">
      <c r="G101" s="51"/>
    </row>
    <row r="102" spans="7:10" x14ac:dyDescent="0.25">
      <c r="G102" s="51"/>
    </row>
    <row r="103" spans="7:10" x14ac:dyDescent="0.25">
      <c r="G103" s="51"/>
    </row>
    <row r="104" spans="7:10" x14ac:dyDescent="0.25">
      <c r="G104" s="51"/>
    </row>
    <row r="105" spans="7:10" x14ac:dyDescent="0.25">
      <c r="G105" s="51"/>
    </row>
    <row r="106" spans="7:10" x14ac:dyDescent="0.25">
      <c r="G106" s="51"/>
    </row>
    <row r="107" spans="7:10" x14ac:dyDescent="0.25">
      <c r="G107" s="51"/>
    </row>
    <row r="108" spans="7:10" x14ac:dyDescent="0.25">
      <c r="G108" s="51"/>
    </row>
    <row r="109" spans="7:10" x14ac:dyDescent="0.25">
      <c r="G109" s="51"/>
    </row>
    <row r="110" spans="7:10" x14ac:dyDescent="0.25">
      <c r="G110" s="51"/>
    </row>
    <row r="111" spans="7:10" x14ac:dyDescent="0.25">
      <c r="G111" s="51"/>
    </row>
    <row r="112" spans="7:10" x14ac:dyDescent="0.25">
      <c r="G112" s="51"/>
    </row>
    <row r="113" spans="7:7" x14ac:dyDescent="0.25">
      <c r="G113" s="51"/>
    </row>
    <row r="114" spans="7:7" x14ac:dyDescent="0.25">
      <c r="G114" s="51"/>
    </row>
    <row r="115" spans="7:7" x14ac:dyDescent="0.25">
      <c r="G115" s="51"/>
    </row>
    <row r="116" spans="7:7" x14ac:dyDescent="0.25">
      <c r="G116" s="51"/>
    </row>
    <row r="117" spans="7:7" x14ac:dyDescent="0.25">
      <c r="G117" s="51"/>
    </row>
    <row r="118" spans="7:7" x14ac:dyDescent="0.25">
      <c r="G118" s="51"/>
    </row>
    <row r="119" spans="7:7" x14ac:dyDescent="0.25">
      <c r="G119" s="51"/>
    </row>
    <row r="120" spans="7:7" x14ac:dyDescent="0.25">
      <c r="G120" s="51"/>
    </row>
    <row r="121" spans="7:7" x14ac:dyDescent="0.25">
      <c r="G121" s="51"/>
    </row>
    <row r="122" spans="7:7" x14ac:dyDescent="0.25">
      <c r="G122" s="51"/>
    </row>
    <row r="123" spans="7:7" x14ac:dyDescent="0.25">
      <c r="G123" s="51"/>
    </row>
    <row r="124" spans="7:7" x14ac:dyDescent="0.25">
      <c r="G124" s="51"/>
    </row>
    <row r="125" spans="7:7" x14ac:dyDescent="0.25">
      <c r="G125" s="51"/>
    </row>
    <row r="126" spans="7:7" x14ac:dyDescent="0.25">
      <c r="G126" s="51"/>
    </row>
    <row r="127" spans="7:7" x14ac:dyDescent="0.25">
      <c r="G127" s="51"/>
    </row>
    <row r="128" spans="7:7" x14ac:dyDescent="0.25">
      <c r="G128" s="51"/>
    </row>
    <row r="129" spans="7:7" x14ac:dyDescent="0.25">
      <c r="G129" s="51"/>
    </row>
    <row r="130" spans="7:7" x14ac:dyDescent="0.25">
      <c r="G130" s="51"/>
    </row>
    <row r="131" spans="7:7" x14ac:dyDescent="0.25">
      <c r="G131" s="51"/>
    </row>
    <row r="132" spans="7:7" x14ac:dyDescent="0.25">
      <c r="G132" s="51"/>
    </row>
    <row r="133" spans="7:7" x14ac:dyDescent="0.25">
      <c r="G133" s="51"/>
    </row>
    <row r="134" spans="7:7" x14ac:dyDescent="0.25">
      <c r="G134" s="51"/>
    </row>
    <row r="135" spans="7:7" x14ac:dyDescent="0.25">
      <c r="G135" s="51"/>
    </row>
    <row r="136" spans="7:7" x14ac:dyDescent="0.25">
      <c r="G136" s="51"/>
    </row>
    <row r="137" spans="7:7" x14ac:dyDescent="0.25">
      <c r="G137" s="51"/>
    </row>
    <row r="138" spans="7:7" x14ac:dyDescent="0.25">
      <c r="G138" s="51"/>
    </row>
    <row r="139" spans="7:7" x14ac:dyDescent="0.25">
      <c r="G139" s="51"/>
    </row>
    <row r="140" spans="7:7" x14ac:dyDescent="0.25">
      <c r="G140" s="51"/>
    </row>
    <row r="141" spans="7:7" x14ac:dyDescent="0.25">
      <c r="G141" s="51"/>
    </row>
    <row r="142" spans="7:7" x14ac:dyDescent="0.25">
      <c r="G142" s="51"/>
    </row>
    <row r="143" spans="7:7" x14ac:dyDescent="0.25">
      <c r="G143" s="51"/>
    </row>
    <row r="144" spans="7:7" x14ac:dyDescent="0.25">
      <c r="G144" s="51"/>
    </row>
    <row r="145" spans="7:7" x14ac:dyDescent="0.25">
      <c r="G145" s="51"/>
    </row>
    <row r="146" spans="7:7" x14ac:dyDescent="0.25">
      <c r="G146" s="51"/>
    </row>
    <row r="147" spans="7:7" x14ac:dyDescent="0.25">
      <c r="G147" s="51"/>
    </row>
    <row r="148" spans="7:7" x14ac:dyDescent="0.25">
      <c r="G148" s="51"/>
    </row>
    <row r="149" spans="7:7" x14ac:dyDescent="0.25">
      <c r="G149" s="51"/>
    </row>
    <row r="150" spans="7:7" x14ac:dyDescent="0.25">
      <c r="G150" s="51"/>
    </row>
    <row r="151" spans="7:7" x14ac:dyDescent="0.25">
      <c r="G151" s="51"/>
    </row>
    <row r="152" spans="7:7" x14ac:dyDescent="0.25">
      <c r="G152" s="51"/>
    </row>
    <row r="153" spans="7:7" x14ac:dyDescent="0.25">
      <c r="G153" s="51"/>
    </row>
    <row r="154" spans="7:7" x14ac:dyDescent="0.25">
      <c r="G154" s="51"/>
    </row>
    <row r="155" spans="7:7" x14ac:dyDescent="0.25">
      <c r="G155" s="51"/>
    </row>
    <row r="156" spans="7:7" x14ac:dyDescent="0.25">
      <c r="G156" s="51"/>
    </row>
    <row r="157" spans="7:7" x14ac:dyDescent="0.25">
      <c r="G157" s="51"/>
    </row>
    <row r="158" spans="7:7" x14ac:dyDescent="0.25">
      <c r="G158" s="51"/>
    </row>
    <row r="159" spans="7:7" x14ac:dyDescent="0.25">
      <c r="G159" s="51"/>
    </row>
    <row r="160" spans="7:7" x14ac:dyDescent="0.25">
      <c r="G160" s="51"/>
    </row>
    <row r="161" spans="7:7" x14ac:dyDescent="0.25">
      <c r="G161" s="51"/>
    </row>
    <row r="162" spans="7:7" x14ac:dyDescent="0.25">
      <c r="G162" s="51"/>
    </row>
    <row r="163" spans="7:7" x14ac:dyDescent="0.25">
      <c r="G163" s="51"/>
    </row>
    <row r="164" spans="7:7" x14ac:dyDescent="0.25">
      <c r="G164" s="51"/>
    </row>
    <row r="165" spans="7:7" x14ac:dyDescent="0.25">
      <c r="G165" s="51"/>
    </row>
    <row r="166" spans="7:7" x14ac:dyDescent="0.25">
      <c r="G166" s="51"/>
    </row>
    <row r="167" spans="7:7" x14ac:dyDescent="0.25">
      <c r="G167" s="51"/>
    </row>
    <row r="168" spans="7:7" x14ac:dyDescent="0.25">
      <c r="G168" s="51"/>
    </row>
    <row r="169" spans="7:7" x14ac:dyDescent="0.25">
      <c r="G169" s="51"/>
    </row>
    <row r="170" spans="7:7" x14ac:dyDescent="0.25">
      <c r="G170" s="51"/>
    </row>
    <row r="171" spans="7:7" x14ac:dyDescent="0.25">
      <c r="G171" s="51"/>
    </row>
    <row r="172" spans="7:7" x14ac:dyDescent="0.25">
      <c r="G172" s="51"/>
    </row>
    <row r="173" spans="7:7" x14ac:dyDescent="0.25">
      <c r="G173" s="51"/>
    </row>
    <row r="174" spans="7:7" x14ac:dyDescent="0.25">
      <c r="G174" s="51"/>
    </row>
    <row r="175" spans="7:7" x14ac:dyDescent="0.25">
      <c r="G175" s="51"/>
    </row>
    <row r="176" spans="7:7" x14ac:dyDescent="0.25">
      <c r="G176" s="51"/>
    </row>
    <row r="177" spans="7:7" x14ac:dyDescent="0.25">
      <c r="G177" s="51"/>
    </row>
    <row r="178" spans="7:7" x14ac:dyDescent="0.25">
      <c r="G178" s="51"/>
    </row>
    <row r="179" spans="7:7" x14ac:dyDescent="0.25">
      <c r="G179" s="51"/>
    </row>
    <row r="180" spans="7:7" x14ac:dyDescent="0.25">
      <c r="G180" s="51"/>
    </row>
    <row r="181" spans="7:7" x14ac:dyDescent="0.25">
      <c r="G181" s="51"/>
    </row>
    <row r="182" spans="7:7" x14ac:dyDescent="0.25">
      <c r="G182" s="51"/>
    </row>
    <row r="183" spans="7:7" x14ac:dyDescent="0.25">
      <c r="G183" s="51"/>
    </row>
    <row r="184" spans="7:7" x14ac:dyDescent="0.25">
      <c r="G184" s="51"/>
    </row>
    <row r="185" spans="7:7" x14ac:dyDescent="0.25">
      <c r="G185" s="51"/>
    </row>
    <row r="186" spans="7:7" x14ac:dyDescent="0.25">
      <c r="G186" s="51"/>
    </row>
    <row r="187" spans="7:7" x14ac:dyDescent="0.25">
      <c r="G187" s="51"/>
    </row>
    <row r="188" spans="7:7" x14ac:dyDescent="0.25">
      <c r="G188" s="51"/>
    </row>
    <row r="189" spans="7:7" x14ac:dyDescent="0.25">
      <c r="G189" s="51"/>
    </row>
    <row r="190" spans="7:7" x14ac:dyDescent="0.25">
      <c r="G190" s="51"/>
    </row>
    <row r="191" spans="7:7" x14ac:dyDescent="0.25">
      <c r="G191" s="51"/>
    </row>
    <row r="192" spans="7:7" x14ac:dyDescent="0.25">
      <c r="G192" s="51"/>
    </row>
    <row r="193" spans="7:7" x14ac:dyDescent="0.25">
      <c r="G193" s="51"/>
    </row>
    <row r="194" spans="7:7" x14ac:dyDescent="0.25">
      <c r="G194" s="51"/>
    </row>
    <row r="195" spans="7:7" x14ac:dyDescent="0.25">
      <c r="G195" s="51"/>
    </row>
    <row r="196" spans="7:7" x14ac:dyDescent="0.25">
      <c r="G196" s="51"/>
    </row>
    <row r="197" spans="7:7" x14ac:dyDescent="0.25">
      <c r="G197" s="51"/>
    </row>
    <row r="198" spans="7:7" x14ac:dyDescent="0.25">
      <c r="G198" s="51"/>
    </row>
    <row r="199" spans="7:7" x14ac:dyDescent="0.25">
      <c r="G199" s="51"/>
    </row>
    <row r="200" spans="7:7" x14ac:dyDescent="0.25">
      <c r="G200" s="51"/>
    </row>
    <row r="201" spans="7:7" x14ac:dyDescent="0.25">
      <c r="G201" s="51"/>
    </row>
    <row r="202" spans="7:7" x14ac:dyDescent="0.25">
      <c r="G202" s="51"/>
    </row>
    <row r="203" spans="7:7" x14ac:dyDescent="0.25">
      <c r="G203" s="51"/>
    </row>
    <row r="204" spans="7:7" x14ac:dyDescent="0.25">
      <c r="G204" s="51"/>
    </row>
    <row r="205" spans="7:7" x14ac:dyDescent="0.25">
      <c r="G205" s="51"/>
    </row>
    <row r="206" spans="7:7" x14ac:dyDescent="0.25">
      <c r="G206" s="51"/>
    </row>
    <row r="207" spans="7:7" x14ac:dyDescent="0.25">
      <c r="G207" s="51"/>
    </row>
    <row r="208" spans="7:7" x14ac:dyDescent="0.25">
      <c r="G208" s="51"/>
    </row>
    <row r="209" spans="7:7" x14ac:dyDescent="0.25">
      <c r="G209" s="51"/>
    </row>
    <row r="210" spans="7:7" x14ac:dyDescent="0.25">
      <c r="G210" s="51"/>
    </row>
    <row r="211" spans="7:7" x14ac:dyDescent="0.25">
      <c r="G211" s="51"/>
    </row>
    <row r="212" spans="7:7" x14ac:dyDescent="0.25">
      <c r="G212" s="51"/>
    </row>
    <row r="213" spans="7:7" x14ac:dyDescent="0.25">
      <c r="G213" s="51"/>
    </row>
    <row r="214" spans="7:7" x14ac:dyDescent="0.25">
      <c r="G214" s="51"/>
    </row>
    <row r="215" spans="7:7" x14ac:dyDescent="0.25">
      <c r="G215" s="51"/>
    </row>
    <row r="216" spans="7:7" x14ac:dyDescent="0.25">
      <c r="G216" s="51"/>
    </row>
    <row r="217" spans="7:7" x14ac:dyDescent="0.25">
      <c r="G217" s="51"/>
    </row>
    <row r="218" spans="7:7" x14ac:dyDescent="0.25">
      <c r="G218" s="51"/>
    </row>
    <row r="219" spans="7:7" x14ac:dyDescent="0.25">
      <c r="G219" s="51"/>
    </row>
    <row r="220" spans="7:7" x14ac:dyDescent="0.25">
      <c r="G220" s="51"/>
    </row>
    <row r="221" spans="7:7" x14ac:dyDescent="0.25">
      <c r="G221" s="51"/>
    </row>
    <row r="222" spans="7:7" x14ac:dyDescent="0.25">
      <c r="G222" s="51"/>
    </row>
    <row r="223" spans="7:7" x14ac:dyDescent="0.25">
      <c r="G223" s="51"/>
    </row>
    <row r="224" spans="7:7" x14ac:dyDescent="0.25">
      <c r="G224" s="51"/>
    </row>
    <row r="225" spans="7:7" x14ac:dyDescent="0.25">
      <c r="G225" s="51"/>
    </row>
    <row r="226" spans="7:7" x14ac:dyDescent="0.25">
      <c r="G226" s="51"/>
    </row>
    <row r="227" spans="7:7" x14ac:dyDescent="0.25">
      <c r="G227" s="51"/>
    </row>
    <row r="228" spans="7:7" x14ac:dyDescent="0.25">
      <c r="G228" s="51"/>
    </row>
    <row r="229" spans="7:7" x14ac:dyDescent="0.25">
      <c r="G229" s="51"/>
    </row>
    <row r="230" spans="7:7" x14ac:dyDescent="0.25">
      <c r="G230" s="51"/>
    </row>
    <row r="231" spans="7:7" x14ac:dyDescent="0.25">
      <c r="G231" s="51"/>
    </row>
    <row r="232" spans="7:7" x14ac:dyDescent="0.25">
      <c r="G232" s="51"/>
    </row>
    <row r="233" spans="7:7" x14ac:dyDescent="0.25">
      <c r="G233" s="51"/>
    </row>
    <row r="234" spans="7:7" x14ac:dyDescent="0.25">
      <c r="G234" s="51"/>
    </row>
    <row r="235" spans="7:7" x14ac:dyDescent="0.25">
      <c r="G235" s="51"/>
    </row>
    <row r="236" spans="7:7" x14ac:dyDescent="0.25">
      <c r="G236" s="51"/>
    </row>
    <row r="237" spans="7:7" x14ac:dyDescent="0.25">
      <c r="G237" s="51"/>
    </row>
    <row r="238" spans="7:7" x14ac:dyDescent="0.25">
      <c r="G238" s="51"/>
    </row>
    <row r="239" spans="7:7" x14ac:dyDescent="0.25">
      <c r="G239" s="51"/>
    </row>
    <row r="240" spans="7:7" x14ac:dyDescent="0.25">
      <c r="G240" s="51"/>
    </row>
    <row r="241" spans="7:7" x14ac:dyDescent="0.25">
      <c r="G241" s="51"/>
    </row>
    <row r="242" spans="7:7" x14ac:dyDescent="0.25">
      <c r="G242" s="51"/>
    </row>
    <row r="243" spans="7:7" x14ac:dyDescent="0.25">
      <c r="G243" s="51"/>
    </row>
    <row r="244" spans="7:7" x14ac:dyDescent="0.25">
      <c r="G244" s="51"/>
    </row>
    <row r="245" spans="7:7" x14ac:dyDescent="0.25">
      <c r="G245" s="51"/>
    </row>
    <row r="246" spans="7:7" x14ac:dyDescent="0.25">
      <c r="G246" s="51"/>
    </row>
    <row r="247" spans="7:7" x14ac:dyDescent="0.25">
      <c r="G247" s="51"/>
    </row>
    <row r="248" spans="7:7" x14ac:dyDescent="0.25">
      <c r="G248" s="51"/>
    </row>
    <row r="249" spans="7:7" x14ac:dyDescent="0.25">
      <c r="G249" s="51"/>
    </row>
    <row r="250" spans="7:7" x14ac:dyDescent="0.25">
      <c r="G250" s="51"/>
    </row>
    <row r="251" spans="7:7" x14ac:dyDescent="0.25">
      <c r="G251" s="51"/>
    </row>
    <row r="252" spans="7:7" x14ac:dyDescent="0.25">
      <c r="G252" s="51"/>
    </row>
    <row r="253" spans="7:7" x14ac:dyDescent="0.25">
      <c r="G253" s="51"/>
    </row>
    <row r="254" spans="7:7" x14ac:dyDescent="0.25">
      <c r="G254" s="51"/>
    </row>
    <row r="255" spans="7:7" x14ac:dyDescent="0.25">
      <c r="G255" s="51"/>
    </row>
    <row r="256" spans="7:7" x14ac:dyDescent="0.25">
      <c r="G256" s="51"/>
    </row>
    <row r="257" spans="7:7" x14ac:dyDescent="0.25">
      <c r="G257" s="51"/>
    </row>
    <row r="258" spans="7:7" x14ac:dyDescent="0.25">
      <c r="G258" s="51"/>
    </row>
    <row r="259" spans="7:7" x14ac:dyDescent="0.25">
      <c r="G259" s="51"/>
    </row>
    <row r="260" spans="7:7" x14ac:dyDescent="0.25">
      <c r="G260" s="51"/>
    </row>
    <row r="261" spans="7:7" x14ac:dyDescent="0.25">
      <c r="G261" s="51"/>
    </row>
    <row r="262" spans="7:7" x14ac:dyDescent="0.25">
      <c r="G262" s="51"/>
    </row>
    <row r="263" spans="7:7" x14ac:dyDescent="0.25">
      <c r="G263" s="51"/>
    </row>
    <row r="264" spans="7:7" x14ac:dyDescent="0.25">
      <c r="G264" s="51"/>
    </row>
    <row r="265" spans="7:7" x14ac:dyDescent="0.25">
      <c r="G265" s="51"/>
    </row>
    <row r="266" spans="7:7" x14ac:dyDescent="0.25">
      <c r="G266" s="51"/>
    </row>
    <row r="267" spans="7:7" x14ac:dyDescent="0.25">
      <c r="G267" s="51"/>
    </row>
    <row r="268" spans="7:7" x14ac:dyDescent="0.25">
      <c r="G268" s="51"/>
    </row>
    <row r="269" spans="7:7" x14ac:dyDescent="0.25">
      <c r="G269" s="51"/>
    </row>
    <row r="270" spans="7:7" x14ac:dyDescent="0.25">
      <c r="G270" s="51"/>
    </row>
    <row r="271" spans="7:7" x14ac:dyDescent="0.25">
      <c r="G271" s="51"/>
    </row>
    <row r="272" spans="7:7" x14ac:dyDescent="0.25">
      <c r="G272" s="51"/>
    </row>
    <row r="273" spans="7:7" x14ac:dyDescent="0.25">
      <c r="G273" s="51"/>
    </row>
    <row r="274" spans="7:7" x14ac:dyDescent="0.25">
      <c r="G274" s="51"/>
    </row>
    <row r="275" spans="7:7" x14ac:dyDescent="0.25">
      <c r="G275" s="51"/>
    </row>
    <row r="276" spans="7:7" x14ac:dyDescent="0.25">
      <c r="G276" s="51"/>
    </row>
    <row r="277" spans="7:7" x14ac:dyDescent="0.25">
      <c r="G277" s="51"/>
    </row>
    <row r="278" spans="7:7" x14ac:dyDescent="0.25">
      <c r="G278" s="51"/>
    </row>
    <row r="279" spans="7:7" x14ac:dyDescent="0.25">
      <c r="G279" s="51"/>
    </row>
    <row r="280" spans="7:7" x14ac:dyDescent="0.25">
      <c r="G280" s="51"/>
    </row>
    <row r="281" spans="7:7" x14ac:dyDescent="0.25">
      <c r="G281" s="51"/>
    </row>
    <row r="282" spans="7:7" x14ac:dyDescent="0.25">
      <c r="G282" s="51"/>
    </row>
    <row r="283" spans="7:7" x14ac:dyDescent="0.25">
      <c r="G283" s="51"/>
    </row>
    <row r="284" spans="7:7" x14ac:dyDescent="0.25">
      <c r="G284" s="51"/>
    </row>
    <row r="285" spans="7:7" x14ac:dyDescent="0.25">
      <c r="G285" s="51"/>
    </row>
    <row r="286" spans="7:7" x14ac:dyDescent="0.25">
      <c r="G286" s="51"/>
    </row>
    <row r="287" spans="7:7" x14ac:dyDescent="0.25">
      <c r="G287" s="51"/>
    </row>
    <row r="288" spans="7:7" x14ac:dyDescent="0.25">
      <c r="G288" s="51"/>
    </row>
    <row r="289" spans="7:7" x14ac:dyDescent="0.25">
      <c r="G289" s="51"/>
    </row>
    <row r="290" spans="7:7" x14ac:dyDescent="0.25">
      <c r="G290" s="51"/>
    </row>
    <row r="291" spans="7:7" x14ac:dyDescent="0.25">
      <c r="G291" s="51"/>
    </row>
    <row r="292" spans="7:7" x14ac:dyDescent="0.25">
      <c r="G292" s="51"/>
    </row>
    <row r="293" spans="7:7" x14ac:dyDescent="0.25">
      <c r="G293" s="51"/>
    </row>
    <row r="294" spans="7:7" x14ac:dyDescent="0.25">
      <c r="G294" s="51"/>
    </row>
    <row r="295" spans="7:7" x14ac:dyDescent="0.25">
      <c r="G295" s="51"/>
    </row>
    <row r="296" spans="7:7" x14ac:dyDescent="0.25">
      <c r="G296" s="51"/>
    </row>
    <row r="297" spans="7:7" x14ac:dyDescent="0.25">
      <c r="G297" s="51"/>
    </row>
    <row r="298" spans="7:7" x14ac:dyDescent="0.25">
      <c r="G298" s="51"/>
    </row>
    <row r="299" spans="7:7" x14ac:dyDescent="0.25">
      <c r="G299" s="51"/>
    </row>
    <row r="300" spans="7:7" x14ac:dyDescent="0.25">
      <c r="G300" s="51"/>
    </row>
    <row r="301" spans="7:7" x14ac:dyDescent="0.25">
      <c r="G301" s="51"/>
    </row>
    <row r="302" spans="7:7" x14ac:dyDescent="0.25">
      <c r="G302" s="51"/>
    </row>
    <row r="303" spans="7:7" x14ac:dyDescent="0.25">
      <c r="G303" s="51"/>
    </row>
    <row r="304" spans="7:7" x14ac:dyDescent="0.25">
      <c r="G304" s="51"/>
    </row>
    <row r="305" spans="7:7" x14ac:dyDescent="0.25">
      <c r="G305" s="51"/>
    </row>
    <row r="306" spans="7:7" x14ac:dyDescent="0.25">
      <c r="G306" s="51"/>
    </row>
    <row r="307" spans="7:7" x14ac:dyDescent="0.25">
      <c r="G307" s="51"/>
    </row>
    <row r="308" spans="7:7" x14ac:dyDescent="0.25">
      <c r="G308" s="51"/>
    </row>
    <row r="309" spans="7:7" x14ac:dyDescent="0.25">
      <c r="G309" s="51"/>
    </row>
    <row r="310" spans="7:7" x14ac:dyDescent="0.25">
      <c r="G310" s="51"/>
    </row>
    <row r="311" spans="7:7" x14ac:dyDescent="0.25">
      <c r="G311" s="51"/>
    </row>
    <row r="312" spans="7:7" x14ac:dyDescent="0.25">
      <c r="G312" s="51"/>
    </row>
    <row r="313" spans="7:7" x14ac:dyDescent="0.25">
      <c r="G313" s="51"/>
    </row>
    <row r="314" spans="7:7" x14ac:dyDescent="0.25">
      <c r="G314" s="51"/>
    </row>
    <row r="315" spans="7:7" x14ac:dyDescent="0.25">
      <c r="G315" s="51"/>
    </row>
    <row r="316" spans="7:7" x14ac:dyDescent="0.25">
      <c r="G316" s="51"/>
    </row>
    <row r="317" spans="7:7" x14ac:dyDescent="0.25">
      <c r="G317" s="51"/>
    </row>
    <row r="318" spans="7:7" x14ac:dyDescent="0.25">
      <c r="G318" s="51"/>
    </row>
    <row r="319" spans="7:7" x14ac:dyDescent="0.25">
      <c r="G319" s="51"/>
    </row>
    <row r="320" spans="7:7" x14ac:dyDescent="0.25">
      <c r="G320" s="51"/>
    </row>
    <row r="321" spans="7:7" x14ac:dyDescent="0.25">
      <c r="G321" s="51"/>
    </row>
    <row r="322" spans="7:7" x14ac:dyDescent="0.25">
      <c r="G322" s="51"/>
    </row>
    <row r="323" spans="7:7" x14ac:dyDescent="0.25">
      <c r="G323" s="51"/>
    </row>
    <row r="324" spans="7:7" x14ac:dyDescent="0.25">
      <c r="G324" s="51"/>
    </row>
    <row r="325" spans="7:7" x14ac:dyDescent="0.25">
      <c r="G325" s="51"/>
    </row>
    <row r="326" spans="7:7" x14ac:dyDescent="0.25">
      <c r="G326" s="51"/>
    </row>
    <row r="327" spans="7:7" x14ac:dyDescent="0.25">
      <c r="G327" s="51"/>
    </row>
    <row r="328" spans="7:7" x14ac:dyDescent="0.25">
      <c r="G328" s="51"/>
    </row>
    <row r="329" spans="7:7" x14ac:dyDescent="0.25">
      <c r="G329" s="51"/>
    </row>
    <row r="330" spans="7:7" x14ac:dyDescent="0.25">
      <c r="G330" s="51"/>
    </row>
    <row r="331" spans="7:7" x14ac:dyDescent="0.25">
      <c r="G331" s="51"/>
    </row>
    <row r="332" spans="7:7" x14ac:dyDescent="0.25">
      <c r="G332" s="51"/>
    </row>
    <row r="333" spans="7:7" x14ac:dyDescent="0.25">
      <c r="G333" s="51"/>
    </row>
    <row r="334" spans="7:7" x14ac:dyDescent="0.25">
      <c r="G334" s="51"/>
    </row>
    <row r="335" spans="7:7" x14ac:dyDescent="0.25">
      <c r="G335" s="51"/>
    </row>
    <row r="336" spans="7:7" x14ac:dyDescent="0.25">
      <c r="G336" s="51"/>
    </row>
    <row r="337" spans="7:7" x14ac:dyDescent="0.25">
      <c r="G337" s="51"/>
    </row>
    <row r="338" spans="7:7" x14ac:dyDescent="0.25">
      <c r="G338" s="51"/>
    </row>
    <row r="339" spans="7:7" x14ac:dyDescent="0.25">
      <c r="G339" s="51"/>
    </row>
    <row r="340" spans="7:7" x14ac:dyDescent="0.25">
      <c r="G340" s="51"/>
    </row>
    <row r="341" spans="7:7" x14ac:dyDescent="0.25">
      <c r="G341" s="51"/>
    </row>
    <row r="342" spans="7:7" x14ac:dyDescent="0.25">
      <c r="G342" s="51"/>
    </row>
    <row r="343" spans="7:7" x14ac:dyDescent="0.25">
      <c r="G343" s="51"/>
    </row>
    <row r="344" spans="7:7" x14ac:dyDescent="0.25">
      <c r="G344" s="51"/>
    </row>
    <row r="345" spans="7:7" x14ac:dyDescent="0.25">
      <c r="G345" s="51"/>
    </row>
    <row r="346" spans="7:7" x14ac:dyDescent="0.25">
      <c r="G346" s="51"/>
    </row>
    <row r="347" spans="7:7" x14ac:dyDescent="0.25">
      <c r="G347" s="51"/>
    </row>
    <row r="348" spans="7:7" x14ac:dyDescent="0.25">
      <c r="G348" s="51"/>
    </row>
    <row r="349" spans="7:7" x14ac:dyDescent="0.25">
      <c r="G349" s="51"/>
    </row>
    <row r="350" spans="7:7" x14ac:dyDescent="0.25">
      <c r="G350" s="51"/>
    </row>
    <row r="351" spans="7:7" x14ac:dyDescent="0.25">
      <c r="G351" s="51"/>
    </row>
    <row r="352" spans="7:7" x14ac:dyDescent="0.25">
      <c r="G352" s="51"/>
    </row>
    <row r="353" spans="7:7" x14ac:dyDescent="0.25">
      <c r="G353" s="51"/>
    </row>
    <row r="354" spans="7:7" x14ac:dyDescent="0.25">
      <c r="G354" s="51"/>
    </row>
    <row r="355" spans="7:7" x14ac:dyDescent="0.25">
      <c r="G355" s="51"/>
    </row>
    <row r="356" spans="7:7" x14ac:dyDescent="0.25">
      <c r="G356" s="51"/>
    </row>
    <row r="357" spans="7:7" x14ac:dyDescent="0.25">
      <c r="G357" s="51"/>
    </row>
    <row r="358" spans="7:7" x14ac:dyDescent="0.25">
      <c r="G358" s="51"/>
    </row>
    <row r="359" spans="7:7" x14ac:dyDescent="0.25">
      <c r="G359" s="51"/>
    </row>
    <row r="360" spans="7:7" x14ac:dyDescent="0.25">
      <c r="G360" s="51"/>
    </row>
    <row r="361" spans="7:7" x14ac:dyDescent="0.25">
      <c r="G361" s="51"/>
    </row>
    <row r="362" spans="7:7" x14ac:dyDescent="0.25">
      <c r="G362" s="51"/>
    </row>
    <row r="363" spans="7:7" x14ac:dyDescent="0.25">
      <c r="G363" s="51"/>
    </row>
    <row r="364" spans="7:7" x14ac:dyDescent="0.25">
      <c r="G364" s="51"/>
    </row>
    <row r="365" spans="7:7" x14ac:dyDescent="0.25">
      <c r="G365" s="51"/>
    </row>
    <row r="366" spans="7:7" x14ac:dyDescent="0.25">
      <c r="G366" s="51"/>
    </row>
    <row r="367" spans="7:7" x14ac:dyDescent="0.25">
      <c r="G367" s="51"/>
    </row>
    <row r="368" spans="7:7" x14ac:dyDescent="0.25">
      <c r="G368" s="51"/>
    </row>
    <row r="369" spans="7:7" x14ac:dyDescent="0.25">
      <c r="G369" s="51"/>
    </row>
    <row r="370" spans="7:7" x14ac:dyDescent="0.25">
      <c r="G370" s="51"/>
    </row>
    <row r="371" spans="7:7" x14ac:dyDescent="0.25">
      <c r="G371" s="51"/>
    </row>
    <row r="372" spans="7:7" x14ac:dyDescent="0.25">
      <c r="G372" s="51"/>
    </row>
    <row r="373" spans="7:7" x14ac:dyDescent="0.25">
      <c r="G373" s="51"/>
    </row>
    <row r="374" spans="7:7" x14ac:dyDescent="0.25">
      <c r="G374" s="51"/>
    </row>
    <row r="375" spans="7:7" x14ac:dyDescent="0.25">
      <c r="G375" s="51"/>
    </row>
    <row r="376" spans="7:7" x14ac:dyDescent="0.25">
      <c r="G376" s="51"/>
    </row>
    <row r="377" spans="7:7" x14ac:dyDescent="0.25">
      <c r="G377" s="51"/>
    </row>
    <row r="378" spans="7:7" x14ac:dyDescent="0.25">
      <c r="G378" s="51"/>
    </row>
    <row r="379" spans="7:7" x14ac:dyDescent="0.25">
      <c r="G379" s="51"/>
    </row>
    <row r="380" spans="7:7" x14ac:dyDescent="0.25">
      <c r="G380" s="51"/>
    </row>
    <row r="381" spans="7:7" x14ac:dyDescent="0.25">
      <c r="G381" s="51"/>
    </row>
    <row r="382" spans="7:7" x14ac:dyDescent="0.25">
      <c r="G382" s="51"/>
    </row>
    <row r="383" spans="7:7" x14ac:dyDescent="0.25">
      <c r="G383" s="51"/>
    </row>
    <row r="384" spans="7:7" x14ac:dyDescent="0.25">
      <c r="G384" s="51"/>
    </row>
    <row r="385" spans="7:7" x14ac:dyDescent="0.25">
      <c r="G385" s="51"/>
    </row>
    <row r="386" spans="7:7" x14ac:dyDescent="0.25">
      <c r="G386" s="51"/>
    </row>
    <row r="387" spans="7:7" x14ac:dyDescent="0.25">
      <c r="G387" s="51"/>
    </row>
    <row r="388" spans="7:7" x14ac:dyDescent="0.25">
      <c r="G388" s="51"/>
    </row>
    <row r="389" spans="7:7" x14ac:dyDescent="0.25">
      <c r="G389" s="51"/>
    </row>
    <row r="390" spans="7:7" x14ac:dyDescent="0.25">
      <c r="G390" s="51"/>
    </row>
    <row r="391" spans="7:7" x14ac:dyDescent="0.25">
      <c r="G391" s="51"/>
    </row>
    <row r="392" spans="7:7" x14ac:dyDescent="0.25">
      <c r="G392" s="51"/>
    </row>
    <row r="393" spans="7:7" x14ac:dyDescent="0.25">
      <c r="G393" s="51"/>
    </row>
    <row r="394" spans="7:7" x14ac:dyDescent="0.25">
      <c r="G394" s="51"/>
    </row>
    <row r="395" spans="7:7" x14ac:dyDescent="0.25">
      <c r="G395" s="51"/>
    </row>
    <row r="396" spans="7:7" x14ac:dyDescent="0.25">
      <c r="G396" s="51"/>
    </row>
    <row r="397" spans="7:7" x14ac:dyDescent="0.25">
      <c r="G397" s="51"/>
    </row>
    <row r="398" spans="7:7" x14ac:dyDescent="0.25">
      <c r="G398" s="51"/>
    </row>
    <row r="399" spans="7:7" x14ac:dyDescent="0.25">
      <c r="G399" s="51"/>
    </row>
    <row r="400" spans="7:7" x14ac:dyDescent="0.25">
      <c r="G400" s="51"/>
    </row>
    <row r="401" spans="7:7" x14ac:dyDescent="0.25">
      <c r="G401" s="51"/>
    </row>
    <row r="402" spans="7:7" x14ac:dyDescent="0.25">
      <c r="G402" s="51"/>
    </row>
    <row r="403" spans="7:7" x14ac:dyDescent="0.25">
      <c r="G403" s="51"/>
    </row>
    <row r="404" spans="7:7" x14ac:dyDescent="0.25">
      <c r="G404" s="51"/>
    </row>
    <row r="405" spans="7:7" x14ac:dyDescent="0.25">
      <c r="G405" s="51"/>
    </row>
    <row r="406" spans="7:7" x14ac:dyDescent="0.25">
      <c r="G406" s="51"/>
    </row>
    <row r="407" spans="7:7" x14ac:dyDescent="0.25">
      <c r="G407" s="51"/>
    </row>
    <row r="408" spans="7:7" x14ac:dyDescent="0.25">
      <c r="G408" s="51"/>
    </row>
    <row r="409" spans="7:7" x14ac:dyDescent="0.25">
      <c r="G409" s="51"/>
    </row>
    <row r="410" spans="7:7" x14ac:dyDescent="0.25">
      <c r="G410" s="51"/>
    </row>
    <row r="411" spans="7:7" x14ac:dyDescent="0.25">
      <c r="G411" s="51"/>
    </row>
    <row r="412" spans="7:7" x14ac:dyDescent="0.25">
      <c r="G412" s="51"/>
    </row>
    <row r="413" spans="7:7" x14ac:dyDescent="0.25">
      <c r="G413" s="51"/>
    </row>
    <row r="414" spans="7:7" x14ac:dyDescent="0.25">
      <c r="G414" s="51"/>
    </row>
    <row r="415" spans="7:7" x14ac:dyDescent="0.25">
      <c r="G415" s="51"/>
    </row>
    <row r="416" spans="7:7" x14ac:dyDescent="0.25">
      <c r="G416" s="51"/>
    </row>
    <row r="417" spans="7:7" x14ac:dyDescent="0.25">
      <c r="G417" s="51"/>
    </row>
    <row r="418" spans="7:7" x14ac:dyDescent="0.25">
      <c r="G418" s="51"/>
    </row>
    <row r="419" spans="7:7" x14ac:dyDescent="0.25">
      <c r="G419" s="51"/>
    </row>
    <row r="420" spans="7:7" x14ac:dyDescent="0.25">
      <c r="G420" s="51"/>
    </row>
    <row r="421" spans="7:7" x14ac:dyDescent="0.25">
      <c r="G421" s="51"/>
    </row>
    <row r="422" spans="7:7" x14ac:dyDescent="0.25">
      <c r="G422" s="51"/>
    </row>
    <row r="423" spans="7:7" x14ac:dyDescent="0.25">
      <c r="G423" s="51"/>
    </row>
    <row r="424" spans="7:7" x14ac:dyDescent="0.25">
      <c r="G424" s="51"/>
    </row>
    <row r="425" spans="7:7" x14ac:dyDescent="0.25">
      <c r="G425" s="51"/>
    </row>
    <row r="426" spans="7:7" x14ac:dyDescent="0.25">
      <c r="G426" s="51"/>
    </row>
    <row r="427" spans="7:7" x14ac:dyDescent="0.25">
      <c r="G427" s="51"/>
    </row>
    <row r="428" spans="7:7" x14ac:dyDescent="0.25">
      <c r="G428" s="51"/>
    </row>
    <row r="429" spans="7:7" x14ac:dyDescent="0.25">
      <c r="G429" s="51"/>
    </row>
    <row r="430" spans="7:7" x14ac:dyDescent="0.25">
      <c r="G430" s="51"/>
    </row>
    <row r="431" spans="7:7" x14ac:dyDescent="0.25">
      <c r="G431" s="51"/>
    </row>
    <row r="432" spans="7:7" x14ac:dyDescent="0.25">
      <c r="G432" s="51"/>
    </row>
    <row r="433" spans="7:7" x14ac:dyDescent="0.25">
      <c r="G433" s="51"/>
    </row>
    <row r="434" spans="7:7" x14ac:dyDescent="0.25">
      <c r="G434" s="51"/>
    </row>
    <row r="435" spans="7:7" x14ac:dyDescent="0.25">
      <c r="G435" s="51"/>
    </row>
    <row r="436" spans="7:7" x14ac:dyDescent="0.25">
      <c r="G436" s="51"/>
    </row>
    <row r="437" spans="7:7" x14ac:dyDescent="0.25">
      <c r="G437" s="51"/>
    </row>
    <row r="438" spans="7:7" x14ac:dyDescent="0.25">
      <c r="G438" s="51"/>
    </row>
    <row r="439" spans="7:7" x14ac:dyDescent="0.25">
      <c r="G439" s="51"/>
    </row>
    <row r="440" spans="7:7" x14ac:dyDescent="0.25">
      <c r="G440" s="51"/>
    </row>
    <row r="441" spans="7:7" x14ac:dyDescent="0.25">
      <c r="G441" s="51"/>
    </row>
    <row r="442" spans="7:7" x14ac:dyDescent="0.25">
      <c r="G442" s="51"/>
    </row>
    <row r="443" spans="7:7" x14ac:dyDescent="0.25">
      <c r="G443" s="51"/>
    </row>
    <row r="444" spans="7:7" x14ac:dyDescent="0.25">
      <c r="G444" s="51"/>
    </row>
    <row r="445" spans="7:7" x14ac:dyDescent="0.25">
      <c r="G445" s="51"/>
    </row>
    <row r="446" spans="7:7" x14ac:dyDescent="0.25">
      <c r="G446" s="51"/>
    </row>
    <row r="447" spans="7:7" x14ac:dyDescent="0.25">
      <c r="G447" s="51"/>
    </row>
    <row r="448" spans="7:7" x14ac:dyDescent="0.25">
      <c r="G448" s="51"/>
    </row>
    <row r="449" spans="7:7" x14ac:dyDescent="0.25">
      <c r="G449" s="51"/>
    </row>
    <row r="450" spans="7:7" x14ac:dyDescent="0.25">
      <c r="G450" s="51"/>
    </row>
    <row r="451" spans="7:7" x14ac:dyDescent="0.25">
      <c r="G451" s="51"/>
    </row>
    <row r="452" spans="7:7" x14ac:dyDescent="0.25">
      <c r="G452" s="51"/>
    </row>
    <row r="453" spans="7:7" x14ac:dyDescent="0.25">
      <c r="G453" s="51"/>
    </row>
    <row r="454" spans="7:7" x14ac:dyDescent="0.25">
      <c r="G454" s="51"/>
    </row>
    <row r="455" spans="7:7" x14ac:dyDescent="0.25">
      <c r="G455" s="51"/>
    </row>
    <row r="456" spans="7:7" x14ac:dyDescent="0.25">
      <c r="G456" s="51"/>
    </row>
    <row r="457" spans="7:7" x14ac:dyDescent="0.25">
      <c r="G457" s="51"/>
    </row>
    <row r="458" spans="7:7" x14ac:dyDescent="0.25">
      <c r="G458" s="51"/>
    </row>
    <row r="459" spans="7:7" x14ac:dyDescent="0.25">
      <c r="G459" s="51"/>
    </row>
    <row r="460" spans="7:7" x14ac:dyDescent="0.25">
      <c r="G460" s="51"/>
    </row>
    <row r="461" spans="7:7" x14ac:dyDescent="0.25">
      <c r="G461" s="51"/>
    </row>
    <row r="462" spans="7:7" x14ac:dyDescent="0.25">
      <c r="G462" s="51"/>
    </row>
    <row r="463" spans="7:7" x14ac:dyDescent="0.25">
      <c r="G463" s="51"/>
    </row>
    <row r="464" spans="7:7" x14ac:dyDescent="0.25">
      <c r="G464" s="51"/>
    </row>
    <row r="465" spans="7:7" x14ac:dyDescent="0.25">
      <c r="G465" s="51"/>
    </row>
    <row r="466" spans="7:7" x14ac:dyDescent="0.25">
      <c r="G466" s="51"/>
    </row>
    <row r="467" spans="7:7" x14ac:dyDescent="0.25">
      <c r="G467" s="51"/>
    </row>
    <row r="468" spans="7:7" x14ac:dyDescent="0.25">
      <c r="G468" s="51"/>
    </row>
    <row r="469" spans="7:7" x14ac:dyDescent="0.25">
      <c r="G469" s="51"/>
    </row>
    <row r="470" spans="7:7" x14ac:dyDescent="0.25">
      <c r="G470" s="51"/>
    </row>
    <row r="471" spans="7:7" x14ac:dyDescent="0.25">
      <c r="G471" s="51"/>
    </row>
    <row r="472" spans="7:7" x14ac:dyDescent="0.25">
      <c r="G472" s="51"/>
    </row>
    <row r="473" spans="7:7" x14ac:dyDescent="0.25">
      <c r="G473" s="51"/>
    </row>
    <row r="474" spans="7:7" x14ac:dyDescent="0.25">
      <c r="G474" s="51"/>
    </row>
    <row r="475" spans="7:7" x14ac:dyDescent="0.25">
      <c r="G475" s="51"/>
    </row>
    <row r="476" spans="7:7" x14ac:dyDescent="0.25">
      <c r="G476" s="51"/>
    </row>
    <row r="477" spans="7:7" x14ac:dyDescent="0.25">
      <c r="G477" s="51"/>
    </row>
    <row r="478" spans="7:7" x14ac:dyDescent="0.25">
      <c r="G478" s="51"/>
    </row>
    <row r="479" spans="7:7" x14ac:dyDescent="0.25">
      <c r="G479" s="51"/>
    </row>
    <row r="480" spans="7:7" x14ac:dyDescent="0.25">
      <c r="G480" s="51"/>
    </row>
    <row r="481" spans="7:7" x14ac:dyDescent="0.25">
      <c r="G481" s="51"/>
    </row>
    <row r="482" spans="7:7" x14ac:dyDescent="0.25">
      <c r="G482" s="51"/>
    </row>
    <row r="483" spans="7:7" x14ac:dyDescent="0.25">
      <c r="G483" s="51"/>
    </row>
    <row r="484" spans="7:7" x14ac:dyDescent="0.25">
      <c r="G484" s="51"/>
    </row>
    <row r="485" spans="7:7" x14ac:dyDescent="0.25">
      <c r="G485" s="51"/>
    </row>
    <row r="486" spans="7:7" x14ac:dyDescent="0.25">
      <c r="G486" s="51"/>
    </row>
    <row r="487" spans="7:7" x14ac:dyDescent="0.25">
      <c r="G487" s="51"/>
    </row>
    <row r="488" spans="7:7" x14ac:dyDescent="0.25">
      <c r="G488" s="51"/>
    </row>
    <row r="489" spans="7:7" x14ac:dyDescent="0.25">
      <c r="G489" s="51"/>
    </row>
    <row r="490" spans="7:7" x14ac:dyDescent="0.25">
      <c r="G490" s="51"/>
    </row>
    <row r="491" spans="7:7" x14ac:dyDescent="0.25">
      <c r="G491" s="51"/>
    </row>
    <row r="492" spans="7:7" x14ac:dyDescent="0.25">
      <c r="G492" s="51"/>
    </row>
    <row r="493" spans="7:7" x14ac:dyDescent="0.25">
      <c r="G493" s="51"/>
    </row>
    <row r="494" spans="7:7" x14ac:dyDescent="0.25">
      <c r="G494" s="51"/>
    </row>
    <row r="495" spans="7:7" x14ac:dyDescent="0.25">
      <c r="G495" s="51"/>
    </row>
    <row r="496" spans="7:7" x14ac:dyDescent="0.25">
      <c r="G496" s="51"/>
    </row>
    <row r="497" spans="7:7" x14ac:dyDescent="0.25">
      <c r="G497" s="51"/>
    </row>
    <row r="498" spans="7:7" x14ac:dyDescent="0.25">
      <c r="G498" s="51"/>
    </row>
    <row r="499" spans="7:7" x14ac:dyDescent="0.25">
      <c r="G499" s="51"/>
    </row>
    <row r="500" spans="7:7" x14ac:dyDescent="0.25">
      <c r="G500" s="51"/>
    </row>
    <row r="501" spans="7:7" x14ac:dyDescent="0.25">
      <c r="G501" s="51"/>
    </row>
    <row r="502" spans="7:7" x14ac:dyDescent="0.25">
      <c r="G502" s="51"/>
    </row>
    <row r="503" spans="7:7" x14ac:dyDescent="0.25">
      <c r="G503" s="51"/>
    </row>
    <row r="504" spans="7:7" x14ac:dyDescent="0.25">
      <c r="G504" s="51"/>
    </row>
    <row r="505" spans="7:7" x14ac:dyDescent="0.25">
      <c r="G505" s="51"/>
    </row>
    <row r="506" spans="7:7" x14ac:dyDescent="0.25">
      <c r="G506" s="51"/>
    </row>
    <row r="507" spans="7:7" x14ac:dyDescent="0.25">
      <c r="G507" s="51"/>
    </row>
    <row r="508" spans="7:7" x14ac:dyDescent="0.25">
      <c r="G508" s="51"/>
    </row>
    <row r="509" spans="7:7" x14ac:dyDescent="0.25">
      <c r="G509" s="51"/>
    </row>
    <row r="510" spans="7:7" x14ac:dyDescent="0.25">
      <c r="G510" s="51"/>
    </row>
    <row r="511" spans="7:7" x14ac:dyDescent="0.25">
      <c r="G511" s="51"/>
    </row>
    <row r="512" spans="7:7" x14ac:dyDescent="0.25">
      <c r="G512" s="51"/>
    </row>
    <row r="513" spans="7:7" x14ac:dyDescent="0.25">
      <c r="G513" s="51"/>
    </row>
    <row r="514" spans="7:7" x14ac:dyDescent="0.25">
      <c r="G514" s="51"/>
    </row>
    <row r="515" spans="7:7" x14ac:dyDescent="0.25">
      <c r="G515" s="51"/>
    </row>
    <row r="516" spans="7:7" x14ac:dyDescent="0.25">
      <c r="G516" s="51"/>
    </row>
    <row r="517" spans="7:7" x14ac:dyDescent="0.25">
      <c r="G517" s="51"/>
    </row>
    <row r="518" spans="7:7" x14ac:dyDescent="0.25">
      <c r="G518" s="51"/>
    </row>
    <row r="519" spans="7:7" x14ac:dyDescent="0.25">
      <c r="G519" s="51"/>
    </row>
    <row r="520" spans="7:7" x14ac:dyDescent="0.25">
      <c r="G520" s="51"/>
    </row>
    <row r="521" spans="7:7" x14ac:dyDescent="0.25">
      <c r="G521" s="51"/>
    </row>
    <row r="522" spans="7:7" x14ac:dyDescent="0.25">
      <c r="G522" s="51"/>
    </row>
    <row r="523" spans="7:7" x14ac:dyDescent="0.25">
      <c r="G523" s="51"/>
    </row>
    <row r="524" spans="7:7" x14ac:dyDescent="0.25">
      <c r="G524" s="51"/>
    </row>
    <row r="525" spans="7:7" x14ac:dyDescent="0.25">
      <c r="G525" s="51"/>
    </row>
    <row r="526" spans="7:7" x14ac:dyDescent="0.25">
      <c r="G526" s="51"/>
    </row>
    <row r="527" spans="7:7" x14ac:dyDescent="0.25">
      <c r="G527" s="51"/>
    </row>
    <row r="528" spans="7:7" x14ac:dyDescent="0.25">
      <c r="G528" s="51"/>
    </row>
    <row r="529" spans="7:7" x14ac:dyDescent="0.25">
      <c r="G529" s="51"/>
    </row>
    <row r="530" spans="7:7" x14ac:dyDescent="0.25">
      <c r="G530" s="51"/>
    </row>
    <row r="531" spans="7:7" x14ac:dyDescent="0.25">
      <c r="G531" s="51"/>
    </row>
    <row r="532" spans="7:7" x14ac:dyDescent="0.25">
      <c r="G532" s="51"/>
    </row>
    <row r="533" spans="7:7" x14ac:dyDescent="0.25">
      <c r="G533" s="51"/>
    </row>
    <row r="534" spans="7:7" x14ac:dyDescent="0.25">
      <c r="G534" s="51"/>
    </row>
    <row r="535" spans="7:7" x14ac:dyDescent="0.25">
      <c r="G535" s="51"/>
    </row>
    <row r="536" spans="7:7" x14ac:dyDescent="0.25">
      <c r="G536" s="51"/>
    </row>
    <row r="537" spans="7:7" x14ac:dyDescent="0.25">
      <c r="G537" s="51"/>
    </row>
    <row r="538" spans="7:7" x14ac:dyDescent="0.25">
      <c r="G538" s="51"/>
    </row>
    <row r="539" spans="7:7" x14ac:dyDescent="0.25">
      <c r="G539" s="51"/>
    </row>
    <row r="540" spans="7:7" x14ac:dyDescent="0.25">
      <c r="G540" s="51"/>
    </row>
    <row r="541" spans="7:7" x14ac:dyDescent="0.25">
      <c r="G541" s="51"/>
    </row>
    <row r="542" spans="7:7" x14ac:dyDescent="0.25">
      <c r="G542" s="51"/>
    </row>
    <row r="543" spans="7:7" x14ac:dyDescent="0.25">
      <c r="G543" s="51"/>
    </row>
    <row r="544" spans="7:7" x14ac:dyDescent="0.25">
      <c r="G544" s="51"/>
    </row>
    <row r="545" spans="7:7" x14ac:dyDescent="0.25">
      <c r="G545" s="51"/>
    </row>
    <row r="546" spans="7:7" x14ac:dyDescent="0.25">
      <c r="G546" s="51"/>
    </row>
    <row r="547" spans="7:7" x14ac:dyDescent="0.25">
      <c r="G547" s="51"/>
    </row>
    <row r="548" spans="7:7" x14ac:dyDescent="0.25">
      <c r="G548" s="51"/>
    </row>
    <row r="549" spans="7:7" x14ac:dyDescent="0.25">
      <c r="G549" s="51"/>
    </row>
    <row r="550" spans="7:7" x14ac:dyDescent="0.25">
      <c r="G550" s="51"/>
    </row>
    <row r="551" spans="7:7" x14ac:dyDescent="0.25">
      <c r="G551" s="51"/>
    </row>
    <row r="552" spans="7:7" x14ac:dyDescent="0.25">
      <c r="G552" s="51"/>
    </row>
    <row r="553" spans="7:7" x14ac:dyDescent="0.25">
      <c r="G553" s="51"/>
    </row>
    <row r="554" spans="7:7" x14ac:dyDescent="0.25">
      <c r="G554" s="51"/>
    </row>
    <row r="555" spans="7:7" x14ac:dyDescent="0.25">
      <c r="G555" s="51"/>
    </row>
    <row r="556" spans="7:7" x14ac:dyDescent="0.25">
      <c r="G556" s="51"/>
    </row>
    <row r="557" spans="7:7" x14ac:dyDescent="0.25">
      <c r="G557" s="51"/>
    </row>
    <row r="558" spans="7:7" x14ac:dyDescent="0.25">
      <c r="G558" s="51"/>
    </row>
    <row r="559" spans="7:7" x14ac:dyDescent="0.25">
      <c r="G559" s="51"/>
    </row>
    <row r="560" spans="7:7" x14ac:dyDescent="0.25">
      <c r="G560" s="51"/>
    </row>
    <row r="561" spans="7:7" x14ac:dyDescent="0.25">
      <c r="G561" s="51"/>
    </row>
    <row r="562" spans="7:7" x14ac:dyDescent="0.25">
      <c r="G562" s="51"/>
    </row>
    <row r="563" spans="7:7" x14ac:dyDescent="0.25">
      <c r="G563" s="51"/>
    </row>
    <row r="564" spans="7:7" x14ac:dyDescent="0.25">
      <c r="G564" s="51"/>
    </row>
    <row r="565" spans="7:7" x14ac:dyDescent="0.25">
      <c r="G565" s="51"/>
    </row>
    <row r="566" spans="7:7" x14ac:dyDescent="0.25">
      <c r="G566" s="51"/>
    </row>
    <row r="567" spans="7:7" x14ac:dyDescent="0.25">
      <c r="G567" s="51"/>
    </row>
    <row r="568" spans="7:7" x14ac:dyDescent="0.25">
      <c r="G568" s="51"/>
    </row>
    <row r="569" spans="7:7" x14ac:dyDescent="0.25">
      <c r="G569" s="51"/>
    </row>
    <row r="570" spans="7:7" x14ac:dyDescent="0.25">
      <c r="G570" s="51"/>
    </row>
    <row r="571" spans="7:7" x14ac:dyDescent="0.25">
      <c r="G571" s="51"/>
    </row>
    <row r="572" spans="7:7" x14ac:dyDescent="0.25">
      <c r="G572" s="51"/>
    </row>
    <row r="573" spans="7:7" x14ac:dyDescent="0.25">
      <c r="G573" s="51"/>
    </row>
    <row r="574" spans="7:7" x14ac:dyDescent="0.25">
      <c r="G574" s="51"/>
    </row>
    <row r="575" spans="7:7" x14ac:dyDescent="0.25">
      <c r="G575" s="51"/>
    </row>
    <row r="576" spans="7:7" x14ac:dyDescent="0.25">
      <c r="G576" s="51"/>
    </row>
    <row r="577" spans="7:7" x14ac:dyDescent="0.25">
      <c r="G577" s="51"/>
    </row>
    <row r="578" spans="7:7" x14ac:dyDescent="0.25">
      <c r="G578" s="51"/>
    </row>
    <row r="579" spans="7:7" x14ac:dyDescent="0.25">
      <c r="G579" s="51"/>
    </row>
    <row r="580" spans="7:7" x14ac:dyDescent="0.25">
      <c r="G580" s="51"/>
    </row>
    <row r="581" spans="7:7" x14ac:dyDescent="0.25">
      <c r="G581" s="51"/>
    </row>
    <row r="582" spans="7:7" x14ac:dyDescent="0.25">
      <c r="G582" s="51"/>
    </row>
    <row r="583" spans="7:7" x14ac:dyDescent="0.25">
      <c r="G583" s="51"/>
    </row>
    <row r="584" spans="7:7" x14ac:dyDescent="0.25">
      <c r="G584" s="51"/>
    </row>
    <row r="585" spans="7:7" x14ac:dyDescent="0.25">
      <c r="G585" s="51"/>
    </row>
    <row r="586" spans="7:7" x14ac:dyDescent="0.25">
      <c r="G586" s="51"/>
    </row>
    <row r="587" spans="7:7" x14ac:dyDescent="0.25">
      <c r="G587" s="51"/>
    </row>
    <row r="588" spans="7:7" x14ac:dyDescent="0.25">
      <c r="G588" s="51"/>
    </row>
    <row r="589" spans="7:7" x14ac:dyDescent="0.25">
      <c r="G589" s="51"/>
    </row>
    <row r="590" spans="7:7" x14ac:dyDescent="0.25">
      <c r="G590" s="51"/>
    </row>
    <row r="591" spans="7:7" x14ac:dyDescent="0.25">
      <c r="G591" s="51"/>
    </row>
    <row r="592" spans="7:7" x14ac:dyDescent="0.25">
      <c r="G592" s="51"/>
    </row>
    <row r="593" spans="7:7" x14ac:dyDescent="0.25">
      <c r="G593" s="51"/>
    </row>
    <row r="594" spans="7:7" x14ac:dyDescent="0.25">
      <c r="G594" s="51"/>
    </row>
    <row r="595" spans="7:7" x14ac:dyDescent="0.25">
      <c r="G595" s="51"/>
    </row>
    <row r="596" spans="7:7" x14ac:dyDescent="0.25">
      <c r="G596" s="51"/>
    </row>
    <row r="597" spans="7:7" x14ac:dyDescent="0.25">
      <c r="G597" s="51"/>
    </row>
    <row r="598" spans="7:7" x14ac:dyDescent="0.25">
      <c r="G598" s="51"/>
    </row>
    <row r="599" spans="7:7" x14ac:dyDescent="0.25">
      <c r="G599" s="51"/>
    </row>
    <row r="600" spans="7:7" x14ac:dyDescent="0.25">
      <c r="G600" s="51"/>
    </row>
    <row r="601" spans="7:7" x14ac:dyDescent="0.25">
      <c r="G601" s="51"/>
    </row>
    <row r="602" spans="7:7" x14ac:dyDescent="0.25">
      <c r="G602" s="51"/>
    </row>
    <row r="603" spans="7:7" x14ac:dyDescent="0.25">
      <c r="G603" s="51"/>
    </row>
    <row r="604" spans="7:7" x14ac:dyDescent="0.25">
      <c r="G604" s="51"/>
    </row>
    <row r="605" spans="7:7" x14ac:dyDescent="0.25">
      <c r="G605" s="51"/>
    </row>
    <row r="606" spans="7:7" x14ac:dyDescent="0.25">
      <c r="G606" s="51"/>
    </row>
    <row r="607" spans="7:7" x14ac:dyDescent="0.25">
      <c r="G607" s="51"/>
    </row>
    <row r="608" spans="7:7" x14ac:dyDescent="0.25">
      <c r="G608" s="51"/>
    </row>
    <row r="609" spans="7:7" x14ac:dyDescent="0.25">
      <c r="G609" s="51"/>
    </row>
    <row r="610" spans="7:7" x14ac:dyDescent="0.25">
      <c r="G610" s="51"/>
    </row>
    <row r="611" spans="7:7" x14ac:dyDescent="0.25">
      <c r="G611" s="51"/>
    </row>
    <row r="612" spans="7:7" x14ac:dyDescent="0.25">
      <c r="G612" s="51"/>
    </row>
    <row r="613" spans="7:7" x14ac:dyDescent="0.25">
      <c r="G613" s="51"/>
    </row>
    <row r="614" spans="7:7" x14ac:dyDescent="0.25">
      <c r="G614" s="51"/>
    </row>
    <row r="615" spans="7:7" x14ac:dyDescent="0.25">
      <c r="G615" s="51"/>
    </row>
    <row r="616" spans="7:7" x14ac:dyDescent="0.25">
      <c r="G616" s="51"/>
    </row>
  </sheetData>
  <autoFilter ref="B1:S1" xr:uid="{00000000-0001-0000-0000-000000000000}"/>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9CF63-4CF0-42A7-8860-5629E1F75C5A}">
  <dimension ref="A2:Q18"/>
  <sheetViews>
    <sheetView showGridLines="0" showRowColHeaders="0" workbookViewId="0"/>
  </sheetViews>
  <sheetFormatPr defaultRowHeight="15" x14ac:dyDescent="0.25"/>
  <cols>
    <col min="1" max="1" width="20.5703125" style="24" customWidth="1"/>
    <col min="2" max="2" width="2.85546875" style="33" customWidth="1"/>
    <col min="4" max="4" width="6.28515625" customWidth="1"/>
    <col min="5" max="5" width="6.5703125" customWidth="1"/>
    <col min="6" max="6" width="7.42578125" customWidth="1"/>
    <col min="7" max="7" width="13.5703125" customWidth="1"/>
    <col min="8" max="8" width="10.5703125" customWidth="1"/>
    <col min="11" max="11" width="3.85546875" customWidth="1"/>
  </cols>
  <sheetData>
    <row r="2" spans="3:17" ht="18.75" x14ac:dyDescent="0.3">
      <c r="C2" s="34" t="s">
        <v>89</v>
      </c>
      <c r="L2" s="28" t="s">
        <v>95</v>
      </c>
    </row>
    <row r="3" spans="3:17" x14ac:dyDescent="0.25">
      <c r="C3" s="32" t="s">
        <v>86</v>
      </c>
    </row>
    <row r="4" spans="3:17" ht="14.45" customHeight="1" x14ac:dyDescent="0.25">
      <c r="L4" s="60" t="s">
        <v>96</v>
      </c>
      <c r="M4" s="60"/>
      <c r="N4" s="60"/>
      <c r="O4" s="60"/>
      <c r="P4" s="60"/>
      <c r="Q4" s="60"/>
    </row>
    <row r="5" spans="3:17" ht="14.45" customHeight="1" x14ac:dyDescent="0.25">
      <c r="C5" s="32" t="s">
        <v>87</v>
      </c>
      <c r="L5" s="60"/>
      <c r="M5" s="60"/>
      <c r="N5" s="60"/>
      <c r="O5" s="60"/>
      <c r="P5" s="60"/>
      <c r="Q5" s="60"/>
    </row>
    <row r="6" spans="3:17" ht="14.45" customHeight="1" x14ac:dyDescent="0.25">
      <c r="L6" s="60"/>
      <c r="M6" s="60"/>
      <c r="N6" s="60"/>
      <c r="O6" s="60"/>
      <c r="P6" s="60"/>
      <c r="Q6" s="60"/>
    </row>
    <row r="7" spans="3:17" ht="14.45" customHeight="1" x14ac:dyDescent="0.25">
      <c r="C7" s="32" t="s">
        <v>88</v>
      </c>
      <c r="L7" s="60"/>
      <c r="M7" s="60"/>
      <c r="N7" s="60"/>
      <c r="O7" s="60"/>
      <c r="P7" s="60"/>
      <c r="Q7" s="60"/>
    </row>
    <row r="8" spans="3:17" ht="14.45" customHeight="1" x14ac:dyDescent="0.25">
      <c r="L8" s="60"/>
      <c r="M8" s="60"/>
      <c r="N8" s="60"/>
      <c r="O8" s="60"/>
      <c r="P8" s="60"/>
      <c r="Q8" s="60"/>
    </row>
    <row r="9" spans="3:17" ht="14.45" customHeight="1" x14ac:dyDescent="0.25">
      <c r="C9" s="34" t="s">
        <v>82</v>
      </c>
      <c r="L9" s="60"/>
      <c r="M9" s="60"/>
      <c r="N9" s="60"/>
      <c r="O9" s="60"/>
      <c r="P9" s="60"/>
      <c r="Q9" s="60"/>
    </row>
    <row r="10" spans="3:17" ht="14.45" customHeight="1" x14ac:dyDescent="0.25">
      <c r="C10" s="32" t="s">
        <v>83</v>
      </c>
      <c r="L10" s="60"/>
      <c r="M10" s="60"/>
      <c r="N10" s="60"/>
      <c r="O10" s="60"/>
      <c r="P10" s="60"/>
      <c r="Q10" s="60"/>
    </row>
    <row r="11" spans="3:17" x14ac:dyDescent="0.25">
      <c r="L11" s="60"/>
      <c r="M11" s="60"/>
      <c r="N11" s="60"/>
      <c r="O11" s="60"/>
      <c r="P11" s="60"/>
      <c r="Q11" s="60"/>
    </row>
    <row r="12" spans="3:17" x14ac:dyDescent="0.25">
      <c r="C12" s="32" t="s">
        <v>84</v>
      </c>
    </row>
    <row r="13" spans="3:17" x14ac:dyDescent="0.25">
      <c r="L13" t="s">
        <v>98</v>
      </c>
      <c r="M13" s="32" t="s">
        <v>99</v>
      </c>
    </row>
    <row r="14" spans="3:17" x14ac:dyDescent="0.25">
      <c r="C14" s="32" t="s">
        <v>85</v>
      </c>
      <c r="M14" s="32" t="s">
        <v>97</v>
      </c>
    </row>
    <row r="16" spans="3:17" x14ac:dyDescent="0.25">
      <c r="C16" s="35" t="s">
        <v>90</v>
      </c>
    </row>
    <row r="18" spans="3:9" x14ac:dyDescent="0.25">
      <c r="C18" s="59" t="s">
        <v>91</v>
      </c>
      <c r="D18" s="59"/>
      <c r="E18" s="36" t="s">
        <v>89</v>
      </c>
      <c r="F18" s="32" t="s">
        <v>92</v>
      </c>
      <c r="G18" s="32" t="s">
        <v>93</v>
      </c>
      <c r="H18" s="36" t="s">
        <v>82</v>
      </c>
      <c r="I18" s="32" t="s">
        <v>94</v>
      </c>
    </row>
  </sheetData>
  <mergeCells count="2">
    <mergeCell ref="C18:D18"/>
    <mergeCell ref="L4:Q11"/>
  </mergeCells>
  <hyperlinks>
    <hyperlink ref="C10" r:id="rId1" xr:uid="{47B46DFE-518E-4C6A-82CE-A7E96B5A0B32}"/>
    <hyperlink ref="C12" r:id="rId2" xr:uid="{4215C7E7-67A9-401E-9D0A-EAF690E2898C}"/>
    <hyperlink ref="C14" r:id="rId3" xr:uid="{F2E21B79-8C51-4354-A20D-D5FFC738E8D5}"/>
    <hyperlink ref="C3" r:id="rId4" xr:uid="{B351C341-07E0-4438-9A13-9BFBA389B597}"/>
    <hyperlink ref="C5" r:id="rId5" xr:uid="{2E6EB4BD-73DF-4DF5-AC5E-6FD1CFFC6A05}"/>
    <hyperlink ref="C7" r:id="rId6" xr:uid="{CBEB7FA1-041D-4618-B68A-B9ECEA3589F9}"/>
    <hyperlink ref="C16" r:id="rId7" xr:uid="{0F85B3FD-CCEA-4476-A572-0095D1618DDE}"/>
    <hyperlink ref="E18" r:id="rId8" xr:uid="{D96D33A9-FB81-4CF5-88D4-56C026ED9E52}"/>
    <hyperlink ref="H18" r:id="rId9" xr:uid="{8351F506-53BB-475D-A911-39F5D142CE96}"/>
    <hyperlink ref="F18" r:id="rId10" xr:uid="{9F6C795F-1023-418E-99B3-06F90B2455C3}"/>
    <hyperlink ref="I18" r:id="rId11" xr:uid="{B4F8FB78-1613-4EAC-8E2F-D860008D9A08}"/>
    <hyperlink ref="G18" r:id="rId12" xr:uid="{E5AE674D-994F-4AA3-BAEA-6C1681BDE03A}"/>
    <hyperlink ref="M14" r:id="rId13" xr:uid="{F04EF21F-1957-4A6E-ADB4-4A950E53319C}"/>
    <hyperlink ref="M13" r:id="rId14" xr:uid="{93A9E7B7-0556-4DC6-875B-F3827EED1BA6}"/>
  </hyperlinks>
  <pageMargins left="0.7" right="0.7" top="0.75" bottom="0.75" header="0.3" footer="0.3"/>
  <pageSetup orientation="portrait" r:id="rId15"/>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6A048-22B8-4401-BB70-0CE8B50AD4B9}">
  <dimension ref="A3:F69"/>
  <sheetViews>
    <sheetView topLeftCell="A20" workbookViewId="0">
      <selection activeCell="C35" sqref="C35"/>
    </sheetView>
  </sheetViews>
  <sheetFormatPr defaultRowHeight="15" x14ac:dyDescent="0.25"/>
  <cols>
    <col min="1" max="1" width="12.85546875" bestFit="1" customWidth="1"/>
    <col min="2" max="2" width="21.42578125" bestFit="1" customWidth="1"/>
    <col min="3" max="3" width="23.42578125" bestFit="1" customWidth="1"/>
    <col min="4" max="4" width="20.140625" bestFit="1" customWidth="1"/>
    <col min="5" max="6" width="12" bestFit="1" customWidth="1"/>
    <col min="7" max="7" width="10.85546875" bestFit="1" customWidth="1"/>
  </cols>
  <sheetData>
    <row r="3" spans="1:6" x14ac:dyDescent="0.25">
      <c r="A3" s="13" t="s">
        <v>35</v>
      </c>
      <c r="B3" t="s">
        <v>79</v>
      </c>
      <c r="C3" t="s">
        <v>80</v>
      </c>
      <c r="D3" t="s">
        <v>81</v>
      </c>
      <c r="E3" t="s">
        <v>67</v>
      </c>
      <c r="F3" s="16"/>
    </row>
    <row r="4" spans="1:6" x14ac:dyDescent="0.25">
      <c r="A4" s="14">
        <v>2021</v>
      </c>
      <c r="B4" s="20">
        <v>9401153</v>
      </c>
      <c r="C4" s="20">
        <v>2319375</v>
      </c>
      <c r="D4" s="20">
        <v>2319375</v>
      </c>
      <c r="E4" s="7">
        <v>0.24671175971713258</v>
      </c>
    </row>
    <row r="5" spans="1:6" x14ac:dyDescent="0.25">
      <c r="A5" s="18" t="s">
        <v>102</v>
      </c>
      <c r="B5" s="20">
        <v>902200</v>
      </c>
      <c r="C5" s="20">
        <v>0</v>
      </c>
      <c r="D5" s="20">
        <v>0</v>
      </c>
      <c r="E5" s="7">
        <v>0</v>
      </c>
    </row>
    <row r="6" spans="1:6" x14ac:dyDescent="0.25">
      <c r="A6" s="18" t="s">
        <v>103</v>
      </c>
      <c r="B6" s="20">
        <v>900000</v>
      </c>
      <c r="C6" s="20">
        <v>20000</v>
      </c>
      <c r="D6" s="20">
        <v>20000</v>
      </c>
      <c r="E6" s="7">
        <v>2.2222222222222223E-2</v>
      </c>
    </row>
    <row r="7" spans="1:6" x14ac:dyDescent="0.25">
      <c r="A7" s="18" t="s">
        <v>104</v>
      </c>
      <c r="B7" s="20">
        <v>250000</v>
      </c>
      <c r="C7" s="20">
        <v>10000</v>
      </c>
      <c r="D7" s="20">
        <v>10000</v>
      </c>
      <c r="E7" s="7">
        <v>0.04</v>
      </c>
    </row>
    <row r="8" spans="1:6" x14ac:dyDescent="0.25">
      <c r="A8" s="18" t="s">
        <v>105</v>
      </c>
      <c r="B8" s="7">
        <v>450000</v>
      </c>
      <c r="C8" s="7">
        <v>0</v>
      </c>
      <c r="D8" s="7">
        <v>0</v>
      </c>
      <c r="E8" s="7">
        <v>0</v>
      </c>
    </row>
    <row r="9" spans="1:6" x14ac:dyDescent="0.25">
      <c r="A9" s="18" t="s">
        <v>106</v>
      </c>
      <c r="B9" s="20">
        <v>590000</v>
      </c>
      <c r="C9" s="20">
        <v>105000</v>
      </c>
      <c r="D9" s="20">
        <v>105000</v>
      </c>
      <c r="E9" s="7">
        <v>0.17796610169491525</v>
      </c>
    </row>
    <row r="10" spans="1:6" x14ac:dyDescent="0.25">
      <c r="A10" s="18" t="s">
        <v>66</v>
      </c>
      <c r="B10" s="20">
        <v>978341</v>
      </c>
      <c r="C10" s="20">
        <v>81</v>
      </c>
      <c r="D10" s="20">
        <v>81</v>
      </c>
      <c r="E10" s="7">
        <v>8.2793218315495312E-5</v>
      </c>
    </row>
    <row r="11" spans="1:6" x14ac:dyDescent="0.25">
      <c r="A11" s="18" t="s">
        <v>107</v>
      </c>
      <c r="B11" s="20">
        <v>1564266</v>
      </c>
      <c r="C11" s="20">
        <v>384266</v>
      </c>
      <c r="D11" s="20">
        <v>384266</v>
      </c>
      <c r="E11" s="7">
        <v>0.24565259361259531</v>
      </c>
    </row>
    <row r="12" spans="1:6" x14ac:dyDescent="0.25">
      <c r="A12" s="18" t="s">
        <v>108</v>
      </c>
      <c r="B12" s="20">
        <v>991961</v>
      </c>
      <c r="C12" s="20">
        <v>0</v>
      </c>
      <c r="D12" s="20">
        <v>0</v>
      </c>
      <c r="E12" s="7">
        <v>0</v>
      </c>
    </row>
    <row r="13" spans="1:6" x14ac:dyDescent="0.25">
      <c r="A13" s="18" t="s">
        <v>109</v>
      </c>
      <c r="B13" s="20">
        <v>666938</v>
      </c>
      <c r="C13" s="20">
        <v>197819</v>
      </c>
      <c r="D13" s="20">
        <v>197819</v>
      </c>
      <c r="E13" s="7">
        <v>0.29660778063328225</v>
      </c>
    </row>
    <row r="14" spans="1:6" x14ac:dyDescent="0.25">
      <c r="A14" s="18" t="s">
        <v>110</v>
      </c>
      <c r="B14" s="20">
        <v>1038713</v>
      </c>
      <c r="C14" s="20">
        <v>563475</v>
      </c>
      <c r="D14" s="20">
        <v>563475</v>
      </c>
      <c r="E14" s="7">
        <v>0.54247419643347106</v>
      </c>
    </row>
    <row r="15" spans="1:6" x14ac:dyDescent="0.25">
      <c r="A15" s="18" t="s">
        <v>111</v>
      </c>
      <c r="B15" s="20">
        <v>698734</v>
      </c>
      <c r="C15" s="20">
        <v>668734</v>
      </c>
      <c r="D15" s="20">
        <v>668734</v>
      </c>
      <c r="E15" s="7">
        <v>0.95706520650204507</v>
      </c>
    </row>
    <row r="16" spans="1:6" x14ac:dyDescent="0.25">
      <c r="A16" s="18" t="s">
        <v>112</v>
      </c>
      <c r="B16" s="20">
        <v>370000</v>
      </c>
      <c r="C16" s="20">
        <v>370000</v>
      </c>
      <c r="D16" s="20">
        <v>370000</v>
      </c>
      <c r="E16" s="7">
        <v>1</v>
      </c>
    </row>
    <row r="17" spans="1:6" x14ac:dyDescent="0.25">
      <c r="A17" s="14">
        <v>2022</v>
      </c>
      <c r="B17" s="20">
        <v>479000</v>
      </c>
      <c r="C17" s="20">
        <v>334000</v>
      </c>
      <c r="D17" s="20">
        <v>189000</v>
      </c>
      <c r="E17" s="7">
        <v>0.39457202505219208</v>
      </c>
    </row>
    <row r="18" spans="1:6" x14ac:dyDescent="0.25">
      <c r="A18" s="18" t="s">
        <v>102</v>
      </c>
      <c r="B18" s="20">
        <v>244000</v>
      </c>
      <c r="C18" s="20">
        <v>144000</v>
      </c>
      <c r="D18" s="20">
        <v>144000</v>
      </c>
      <c r="E18" s="7">
        <v>0.5901639344262295</v>
      </c>
    </row>
    <row r="19" spans="1:6" x14ac:dyDescent="0.25">
      <c r="A19" s="18" t="s">
        <v>103</v>
      </c>
      <c r="B19" s="20">
        <v>235000</v>
      </c>
      <c r="C19" s="20">
        <v>190000</v>
      </c>
      <c r="D19" s="20">
        <v>45000</v>
      </c>
      <c r="E19" s="7">
        <v>0.19148936170212766</v>
      </c>
    </row>
    <row r="20" spans="1:6" x14ac:dyDescent="0.25">
      <c r="A20" s="14" t="s">
        <v>36</v>
      </c>
      <c r="B20" s="7">
        <v>9880153</v>
      </c>
      <c r="C20" s="7">
        <v>2653375</v>
      </c>
      <c r="D20" s="7">
        <v>2508375</v>
      </c>
      <c r="E20" s="7">
        <v>0.25388017776647792</v>
      </c>
    </row>
    <row r="21" spans="1:6" x14ac:dyDescent="0.25">
      <c r="F21" s="7"/>
    </row>
    <row r="22" spans="1:6" x14ac:dyDescent="0.25">
      <c r="F22" s="7"/>
    </row>
    <row r="24" spans="1:6" x14ac:dyDescent="0.25">
      <c r="A24" s="13" t="s">
        <v>35</v>
      </c>
      <c r="B24" t="s">
        <v>52</v>
      </c>
    </row>
    <row r="25" spans="1:6" x14ac:dyDescent="0.25">
      <c r="A25" s="14" t="s">
        <v>54</v>
      </c>
      <c r="B25" s="7">
        <v>20</v>
      </c>
    </row>
    <row r="26" spans="1:6" x14ac:dyDescent="0.25">
      <c r="A26" s="14" t="s">
        <v>113</v>
      </c>
      <c r="B26" s="7">
        <v>1</v>
      </c>
    </row>
    <row r="27" spans="1:6" x14ac:dyDescent="0.25">
      <c r="A27" s="14" t="s">
        <v>114</v>
      </c>
      <c r="B27" s="7">
        <v>11</v>
      </c>
    </row>
    <row r="28" spans="1:6" x14ac:dyDescent="0.25">
      <c r="A28" s="14" t="s">
        <v>36</v>
      </c>
      <c r="B28" s="7">
        <v>32</v>
      </c>
    </row>
    <row r="31" spans="1:6" x14ac:dyDescent="0.25">
      <c r="A31" s="13" t="s">
        <v>35</v>
      </c>
      <c r="B31" t="s">
        <v>37</v>
      </c>
    </row>
    <row r="32" spans="1:6" x14ac:dyDescent="0.25">
      <c r="A32" s="14" t="s">
        <v>116</v>
      </c>
      <c r="B32" s="20">
        <v>1270291</v>
      </c>
      <c r="C32" s="19"/>
    </row>
    <row r="33" spans="1:4" x14ac:dyDescent="0.25">
      <c r="A33" s="14" t="s">
        <v>117</v>
      </c>
      <c r="B33" s="20">
        <v>679084</v>
      </c>
    </row>
    <row r="34" spans="1:4" x14ac:dyDescent="0.25">
      <c r="A34" s="14" t="s">
        <v>118</v>
      </c>
      <c r="B34" s="20">
        <v>250000</v>
      </c>
    </row>
    <row r="35" spans="1:4" x14ac:dyDescent="0.25">
      <c r="A35" s="14" t="s">
        <v>119</v>
      </c>
      <c r="B35" s="20">
        <v>309000</v>
      </c>
    </row>
    <row r="36" spans="1:4" x14ac:dyDescent="0.25">
      <c r="A36" s="14" t="s">
        <v>36</v>
      </c>
      <c r="B36" s="20">
        <v>2508375</v>
      </c>
    </row>
    <row r="40" spans="1:4" x14ac:dyDescent="0.25">
      <c r="A40" s="13" t="s">
        <v>35</v>
      </c>
      <c r="B40" t="s">
        <v>37</v>
      </c>
    </row>
    <row r="41" spans="1:4" x14ac:dyDescent="0.25">
      <c r="A41" s="14" t="s">
        <v>31</v>
      </c>
      <c r="B41" s="20">
        <v>454541</v>
      </c>
      <c r="C41" t="s">
        <v>55</v>
      </c>
      <c r="D41" s="21">
        <f ca="1">GETPIVOTDATA("Overdue balance",$A$40)/SUM('Invoice Data'!L:L)</f>
        <v>0.69252723376688097</v>
      </c>
    </row>
    <row r="42" spans="1:4" x14ac:dyDescent="0.25">
      <c r="A42" s="14" t="s">
        <v>29</v>
      </c>
      <c r="B42" s="20">
        <v>438543</v>
      </c>
      <c r="C42" t="s">
        <v>56</v>
      </c>
      <c r="D42" s="21">
        <f ca="1">(1-D41)</f>
        <v>0.30747276623311903</v>
      </c>
    </row>
    <row r="43" spans="1:4" x14ac:dyDescent="0.25">
      <c r="A43" s="14" t="s">
        <v>23</v>
      </c>
      <c r="B43" s="20">
        <v>379841</v>
      </c>
    </row>
    <row r="44" spans="1:4" x14ac:dyDescent="0.25">
      <c r="A44" s="14" t="s">
        <v>4</v>
      </c>
      <c r="B44" s="20">
        <v>250000</v>
      </c>
    </row>
    <row r="45" spans="1:4" x14ac:dyDescent="0.25">
      <c r="A45" s="14" t="s">
        <v>3</v>
      </c>
      <c r="B45" s="20">
        <v>214193</v>
      </c>
    </row>
    <row r="46" spans="1:4" x14ac:dyDescent="0.25">
      <c r="A46" s="14" t="s">
        <v>36</v>
      </c>
      <c r="B46" s="20">
        <v>1737118</v>
      </c>
    </row>
    <row r="49" spans="1:4" x14ac:dyDescent="0.25">
      <c r="A49" s="13" t="s">
        <v>35</v>
      </c>
      <c r="B49" t="s">
        <v>37</v>
      </c>
    </row>
    <row r="50" spans="1:4" x14ac:dyDescent="0.25">
      <c r="A50" s="14" t="s">
        <v>42</v>
      </c>
      <c r="B50" s="20">
        <v>644555</v>
      </c>
    </row>
    <row r="51" spans="1:4" x14ac:dyDescent="0.25">
      <c r="A51" s="14" t="s">
        <v>43</v>
      </c>
      <c r="B51" s="20">
        <v>652311</v>
      </c>
    </row>
    <row r="52" spans="1:4" x14ac:dyDescent="0.25">
      <c r="A52" s="14" t="s">
        <v>44</v>
      </c>
      <c r="B52" s="20">
        <v>1211509</v>
      </c>
    </row>
    <row r="53" spans="1:4" x14ac:dyDescent="0.25">
      <c r="A53" s="14" t="s">
        <v>36</v>
      </c>
      <c r="B53" s="7">
        <v>2508375</v>
      </c>
    </row>
    <row r="55" spans="1:4" x14ac:dyDescent="0.25">
      <c r="A55" s="31" t="s">
        <v>75</v>
      </c>
      <c r="C55" s="16" t="s">
        <v>76</v>
      </c>
    </row>
    <row r="56" spans="1:4" x14ac:dyDescent="0.25">
      <c r="A56" s="14" t="s">
        <v>68</v>
      </c>
      <c r="B56" s="15">
        <v>0</v>
      </c>
      <c r="C56" t="s">
        <v>73</v>
      </c>
      <c r="D56" s="21">
        <f>GETPIVOTDATA("Sum of Field4",$A$3)</f>
        <v>0.25388017776647792</v>
      </c>
    </row>
    <row r="57" spans="1:4" x14ac:dyDescent="0.25">
      <c r="A57" s="14" t="s">
        <v>69</v>
      </c>
      <c r="B57" s="15">
        <v>0.4</v>
      </c>
      <c r="C57" t="s">
        <v>74</v>
      </c>
      <c r="D57" s="15">
        <v>0.02</v>
      </c>
    </row>
    <row r="58" spans="1:4" x14ac:dyDescent="0.25">
      <c r="A58" s="14" t="s">
        <v>70</v>
      </c>
      <c r="B58" s="15">
        <v>0.2</v>
      </c>
      <c r="C58" t="s">
        <v>71</v>
      </c>
      <c r="D58" s="23">
        <f>200%-(D57+D56)</f>
        <v>1.7261198222335221</v>
      </c>
    </row>
    <row r="59" spans="1:4" x14ac:dyDescent="0.25">
      <c r="A59" s="14" t="s">
        <v>71</v>
      </c>
      <c r="B59" s="15">
        <v>0.4</v>
      </c>
    </row>
    <row r="60" spans="1:4" x14ac:dyDescent="0.25">
      <c r="A60" s="14" t="s">
        <v>72</v>
      </c>
      <c r="B60" s="15">
        <v>1</v>
      </c>
    </row>
    <row r="63" spans="1:4" x14ac:dyDescent="0.25">
      <c r="A63" s="13" t="s">
        <v>35</v>
      </c>
      <c r="B63" t="s">
        <v>47</v>
      </c>
    </row>
    <row r="64" spans="1:4" x14ac:dyDescent="0.25">
      <c r="A64" s="14" t="s">
        <v>6</v>
      </c>
      <c r="B64" s="20">
        <v>980000</v>
      </c>
      <c r="C64" t="s">
        <v>77</v>
      </c>
      <c r="D64" s="21">
        <f>GETPIVOTDATA("Total Amount",$A$63)/SUM('Invoice Data'!H:H)</f>
        <v>0.39199524541775821</v>
      </c>
    </row>
    <row r="65" spans="1:4" x14ac:dyDescent="0.25">
      <c r="A65" s="14" t="s">
        <v>23</v>
      </c>
      <c r="B65" s="20">
        <v>979841</v>
      </c>
      <c r="C65" t="s">
        <v>78</v>
      </c>
      <c r="D65" s="15">
        <f>1-D64</f>
        <v>0.60800475458224179</v>
      </c>
    </row>
    <row r="66" spans="1:4" x14ac:dyDescent="0.25">
      <c r="A66" s="14" t="s">
        <v>3</v>
      </c>
      <c r="B66" s="20">
        <v>744193</v>
      </c>
    </row>
    <row r="67" spans="1:4" x14ac:dyDescent="0.25">
      <c r="A67" s="14" t="s">
        <v>30</v>
      </c>
      <c r="B67" s="20">
        <v>584514</v>
      </c>
    </row>
    <row r="68" spans="1:4" x14ac:dyDescent="0.25">
      <c r="A68" s="14" t="s">
        <v>22</v>
      </c>
      <c r="B68" s="20">
        <v>584425</v>
      </c>
    </row>
    <row r="69" spans="1:4" x14ac:dyDescent="0.25">
      <c r="A69" s="14" t="s">
        <v>36</v>
      </c>
      <c r="B69" s="7">
        <v>3872973</v>
      </c>
    </row>
  </sheetData>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63802-1C87-4857-A89C-E93AACCD1E54}">
  <dimension ref="E1:F6"/>
  <sheetViews>
    <sheetView workbookViewId="0">
      <selection activeCell="F3" sqref="F3"/>
    </sheetView>
  </sheetViews>
  <sheetFormatPr defaultRowHeight="15" x14ac:dyDescent="0.25"/>
  <cols>
    <col min="2" max="2" width="17.85546875" customWidth="1"/>
    <col min="6" max="6" width="11" customWidth="1"/>
  </cols>
  <sheetData>
    <row r="1" spans="5:6" ht="15.75" thickBot="1" x14ac:dyDescent="0.3"/>
    <row r="2" spans="5:6" ht="15.75" thickBot="1" x14ac:dyDescent="0.3">
      <c r="E2" s="8">
        <v>0</v>
      </c>
      <c r="F2" s="9" t="s">
        <v>119</v>
      </c>
    </row>
    <row r="3" spans="5:6" ht="15.75" thickBot="1" x14ac:dyDescent="0.3">
      <c r="E3" s="8">
        <v>31</v>
      </c>
      <c r="F3" s="9" t="s">
        <v>118</v>
      </c>
    </row>
    <row r="4" spans="5:6" ht="15.75" thickBot="1" x14ac:dyDescent="0.3">
      <c r="E4" s="8">
        <v>61</v>
      </c>
      <c r="F4" s="9" t="s">
        <v>117</v>
      </c>
    </row>
    <row r="5" spans="5:6" ht="30.75" thickBot="1" x14ac:dyDescent="0.3">
      <c r="E5" s="8">
        <v>91</v>
      </c>
      <c r="F5" s="9" t="s">
        <v>116</v>
      </c>
    </row>
    <row r="6" spans="5:6" ht="15.75" thickBot="1" x14ac:dyDescent="0.3">
      <c r="E6" s="8"/>
      <c r="F6" s="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AR Dashboard</vt:lpstr>
      <vt:lpstr>Invoice Data</vt:lpstr>
      <vt:lpstr>Resources</vt:lpstr>
      <vt:lpstr>Pivot</vt:lpstr>
      <vt:lpstr>Aging Slabs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2022-03-11T07:48:03Z</dcterms:modified>
</cp:coreProperties>
</file>