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gitanjali.maria\Desktop\"/>
    </mc:Choice>
  </mc:AlternateContent>
  <xr:revisionPtr revIDLastSave="0" documentId="13_ncr:1_{6CED0956-C9B8-4037-9461-94C064F292FB}" xr6:coauthVersionLast="47" xr6:coauthVersionMax="47" xr10:uidLastSave="{00000000-0000-0000-0000-000000000000}"/>
  <bookViews>
    <workbookView xWindow="-110" yWindow="-110" windowWidth="19420" windowHeight="10420" xr2:uid="{00FE2D98-0725-4E69-87EE-6B23D3A24965}"/>
  </bookViews>
  <sheets>
    <sheet name="Bank Statement" sheetId="2" r:id="rId1"/>
    <sheet name="Cash book" sheetId="3"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14" i="2" l="1"/>
  <c r="F14" i="3"/>
  <c r="F15" i="3"/>
  <c r="F16" i="3"/>
  <c r="F17" i="3"/>
  <c r="F19" i="3"/>
  <c r="F13" i="3"/>
  <c r="F15" i="2"/>
  <c r="F16" i="2"/>
  <c r="F17" i="2"/>
  <c r="F18" i="2"/>
  <c r="F19" i="2"/>
  <c r="F20" i="2"/>
  <c r="F21" i="2"/>
  <c r="F18" i="3"/>
  <c r="F12" i="3"/>
  <c r="F13" i="2"/>
  <c r="E13" i="3"/>
  <c r="E14" i="3" s="1"/>
  <c r="E15" i="3" s="1"/>
  <c r="E16" i="3" s="1"/>
  <c r="E17" i="3" s="1"/>
  <c r="E18" i="3" s="1"/>
  <c r="E19" i="3" s="1"/>
  <c r="E20" i="3" s="1"/>
  <c r="E21" i="3" s="1"/>
  <c r="C3" i="3" s="1"/>
  <c r="E14" i="2"/>
  <c r="E15" i="2" s="1"/>
  <c r="E16" i="2" s="1"/>
  <c r="E17" i="2" s="1"/>
  <c r="E18" i="2" s="1"/>
  <c r="E19" i="2" s="1"/>
  <c r="E20" i="2" s="1"/>
  <c r="E21" i="2" s="1"/>
  <c r="C3" i="2" s="1"/>
  <c r="F21" i="3" l="1"/>
  <c r="F20" i="3"/>
  <c r="C4" i="2"/>
  <c r="C6" i="2" s="1"/>
  <c r="C2" i="3"/>
  <c r="C5" i="3" s="1"/>
  <c r="C5" i="2" l="1"/>
  <c r="C4" i="3"/>
</calcChain>
</file>

<file path=xl/sharedStrings.xml><?xml version="1.0" encoding="utf-8"?>
<sst xmlns="http://schemas.openxmlformats.org/spreadsheetml/2006/main" count="71" uniqueCount="50">
  <si>
    <t xml:space="preserve"> Date </t>
  </si>
  <si>
    <t xml:space="preserve"> Balance </t>
  </si>
  <si>
    <t xml:space="preserve"> Cheque Deposited from Customer DF </t>
  </si>
  <si>
    <t xml:space="preserve"> Cheque Deposited from Customer BG </t>
  </si>
  <si>
    <t xml:space="preserve"> Issued to XYZ Ltd (Cheque No 45678) </t>
  </si>
  <si>
    <t xml:space="preserve"> BC Ltd (Cheque No 12347) </t>
  </si>
  <si>
    <t xml:space="preserve"> Cheque Unpaid (Customer DF) </t>
  </si>
  <si>
    <t xml:space="preserve"> Bank Charges </t>
  </si>
  <si>
    <t>Date</t>
  </si>
  <si>
    <t>Debit</t>
  </si>
  <si>
    <t>Credit</t>
  </si>
  <si>
    <t>Balance</t>
  </si>
  <si>
    <t xml:space="preserve"> Issued to XYZ Ltd (Cheque No 50006) </t>
  </si>
  <si>
    <t xml:space="preserve"> Cheque from Customer C Deposited in Bank </t>
  </si>
  <si>
    <t>Cash balance as per bank accounts</t>
  </si>
  <si>
    <t>Cash balance as per company records</t>
  </si>
  <si>
    <t>Mismatch</t>
  </si>
  <si>
    <t>Withdrawals/Subtractions</t>
  </si>
  <si>
    <t>Mistmatch amount</t>
  </si>
  <si>
    <t>Deposits/ Addition</t>
  </si>
  <si>
    <t>Reconciliation notes</t>
  </si>
  <si>
    <t xml:space="preserve"> Issued to DFP Cheque No 12349</t>
  </si>
  <si>
    <t>Reconciliation Notes</t>
  </si>
  <si>
    <t>Bank Statement of XXXXX Company
Account with ZZZZZZ Bank</t>
  </si>
  <si>
    <t>Books of XXXX Company
Bank Account ZZZZZZ Bank</t>
  </si>
  <si>
    <t>BANK RECONCILIATION TEMPLATE</t>
  </si>
  <si>
    <t>Below is the bank account ledger in the books of XXXX Company</t>
  </si>
  <si>
    <t>Below is the bank statement of XXXX Company</t>
  </si>
  <si>
    <t>How to use the template?</t>
  </si>
  <si>
    <t>2. The 'Cash Book' tab contains the transactions as recorded in the company's books. The 'Credit' amounts are subtracted and the 'Debit' amounts added to get the calculated bank balance for the date.</t>
  </si>
  <si>
    <t>3. The 'Reconciliation Notes' column mentions the transactions that are not matching (cells highlighted in red) between the bank statement and the cash book</t>
  </si>
  <si>
    <t>4. The overall balance figures and the difference any can be found at the top left corner of the template</t>
  </si>
  <si>
    <t>5. Columns 'E' and 'F' are populated with formuale. Please do not change it. Just pull down the formula when you add new records to the reconciliation template</t>
  </si>
  <si>
    <r>
      <t xml:space="preserve">Note: While Excel templates are easy to use, an accounting software that supports Bank Reconciliation is faster and much more easier to use. To know more about </t>
    </r>
    <r>
      <rPr>
        <b/>
        <u/>
        <sz val="10"/>
        <color theme="0"/>
        <rFont val="Calibri"/>
        <family val="2"/>
        <scheme val="minor"/>
      </rPr>
      <t>HighRadius Accounting software</t>
    </r>
    <r>
      <rPr>
        <sz val="10"/>
        <color theme="0"/>
        <rFont val="Calibri"/>
        <family val="2"/>
        <scheme val="minor"/>
      </rPr>
      <t>,</t>
    </r>
  </si>
  <si>
    <t>16/12/22</t>
  </si>
  <si>
    <t>18/12/22</t>
  </si>
  <si>
    <t>22/12/22</t>
  </si>
  <si>
    <t>27/12/22</t>
  </si>
  <si>
    <t>29/12/22</t>
  </si>
  <si>
    <t>31/12/22</t>
  </si>
  <si>
    <t>28/12/2022</t>
  </si>
  <si>
    <t>31/12/2022</t>
  </si>
  <si>
    <t>19/12/2022</t>
  </si>
  <si>
    <t>26/12/2022</t>
  </si>
  <si>
    <t>Go to Cash Book</t>
  </si>
  <si>
    <t>Go to Bank Statement</t>
  </si>
  <si>
    <t xml:space="preserve"> Wages (Cheque No 12348)</t>
  </si>
  <si>
    <t xml:space="preserve"> Issued to Supplier AA (Cheque No 33751)</t>
  </si>
  <si>
    <t>Transactions</t>
  </si>
  <si>
    <t>1. The 'Bank Statement' tab contains transactions recorded by the bank on each day, mentioned either as a deposit or a withdrawal. The 'Balance' column mentions the balance for the date, after adding the deposits and subtracting the withdrawals.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</si>
</sst>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7"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2"/>
      <color theme="1"/>
      <name val="Calibri"/>
      <family val="2"/>
      <scheme val="minor"/>
    </font>
    <font>
      <b/>
      <u/>
      <sz val="11"/>
      <color theme="0"/>
      <name val="Calibri"/>
      <family val="2"/>
      <scheme val="minor"/>
    </font>
    <font>
      <b/>
      <sz val="11"/>
      <color rgb="FF111111"/>
      <name val="Calibri"/>
      <family val="2"/>
      <scheme val="minor"/>
    </font>
    <font>
      <sz val="11"/>
      <color rgb="FF111111"/>
      <name val="Calibri"/>
      <family val="2"/>
      <scheme val="minor"/>
    </font>
    <font>
      <b/>
      <u/>
      <sz val="11"/>
      <color theme="0"/>
      <name val="Calibri"/>
      <family val="2"/>
    </font>
    <font>
      <b/>
      <sz val="11"/>
      <color rgb="FF111111"/>
      <name val="Calibri"/>
      <family val="2"/>
    </font>
    <font>
      <sz val="11"/>
      <color rgb="FF111111"/>
      <name val="Calibri"/>
      <family val="2"/>
    </font>
    <font>
      <i/>
      <sz val="9"/>
      <color theme="1"/>
      <name val="Calibri"/>
      <family val="2"/>
      <scheme val="minor"/>
    </font>
    <font>
      <b/>
      <sz val="15"/>
      <color theme="1"/>
      <name val="Calibri"/>
      <family val="2"/>
      <scheme val="minor"/>
    </font>
    <font>
      <sz val="10"/>
      <color theme="0"/>
      <name val="Calibri"/>
      <family val="2"/>
      <scheme val="minor"/>
    </font>
    <font>
      <u/>
      <sz val="11"/>
      <color theme="10"/>
      <name val="Calibri"/>
      <family val="2"/>
      <scheme val="minor"/>
    </font>
    <font>
      <b/>
      <u/>
      <sz val="10"/>
      <color theme="0"/>
      <name val="Calibri"/>
      <family val="2"/>
      <scheme val="minor"/>
    </font>
  </fonts>
  <fills count="5">
    <fill>
      <patternFill patternType="none"/>
    </fill>
    <fill>
      <patternFill patternType="gray125"/>
    </fill>
    <fill>
      <patternFill patternType="solid">
        <fgColor rgb="FFFC7500"/>
        <bgColor indexed="64"/>
      </patternFill>
    </fill>
    <fill>
      <patternFill patternType="solid">
        <fgColor theme="0" tint="-0.249977111117893"/>
        <bgColor indexed="64"/>
      </patternFill>
    </fill>
    <fill>
      <patternFill patternType="solid">
        <fgColor rgb="FF4FC4F7"/>
        <bgColor indexed="64"/>
      </patternFill>
    </fill>
  </fills>
  <borders count="8">
    <border>
      <left/>
      <right/>
      <top/>
      <bottom/>
      <diagonal/>
    </border>
    <border>
      <left style="thin">
        <color indexed="64"/>
      </left>
      <right/>
      <top/>
      <bottom style="thin">
        <color indexed="64"/>
      </bottom>
      <diagonal/>
    </border>
    <border>
      <left/>
      <right/>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indexed="64"/>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4">
    <xf numFmtId="0" fontId="0" fillId="0" borderId="0"/>
    <xf numFmtId="43" fontId="1" fillId="0" borderId="0" applyFont="0" applyFill="0" applyBorder="0" applyAlignment="0" applyProtection="0"/>
    <xf numFmtId="0" fontId="5" fillId="0" borderId="0"/>
    <xf numFmtId="0" fontId="15" fillId="0" borderId="0" applyNumberFormat="0" applyFill="0" applyBorder="0" applyAlignment="0" applyProtection="0"/>
  </cellStyleXfs>
  <cellXfs count="43">
    <xf numFmtId="0" fontId="0" fillId="0" borderId="0" xfId="0"/>
    <xf numFmtId="0" fontId="3" fillId="0" borderId="0" xfId="2" applyFont="1"/>
    <xf numFmtId="0" fontId="1" fillId="0" borderId="0" xfId="2" applyFont="1"/>
    <xf numFmtId="0" fontId="7" fillId="0" borderId="3" xfId="2" applyFont="1" applyBorder="1" applyAlignment="1">
      <alignment horizontal="center" vertical="center"/>
    </xf>
    <xf numFmtId="14" fontId="8" fillId="0" borderId="4" xfId="2" applyNumberFormat="1" applyFont="1" applyBorder="1" applyAlignment="1">
      <alignment horizontal="right" vertical="center"/>
    </xf>
    <xf numFmtId="0" fontId="8" fillId="0" borderId="4" xfId="2" applyFont="1" applyBorder="1" applyAlignment="1">
      <alignment vertical="center"/>
    </xf>
    <xf numFmtId="0" fontId="8" fillId="0" borderId="4" xfId="2" applyFont="1" applyBorder="1" applyAlignment="1">
      <alignment horizontal="right" vertical="center"/>
    </xf>
    <xf numFmtId="0" fontId="10" fillId="0" borderId="3" xfId="2" applyFont="1" applyBorder="1" applyAlignment="1">
      <alignment horizontal="center" vertical="center"/>
    </xf>
    <xf numFmtId="14" fontId="11" fillId="0" borderId="4" xfId="2" applyNumberFormat="1" applyFont="1" applyBorder="1" applyAlignment="1">
      <alignment horizontal="right" vertical="center"/>
    </xf>
    <xf numFmtId="0" fontId="11" fillId="0" borderId="4" xfId="2" applyFont="1" applyBorder="1" applyAlignment="1">
      <alignment vertical="center"/>
    </xf>
    <xf numFmtId="0" fontId="11" fillId="0" borderId="4" xfId="2" applyFont="1" applyBorder="1" applyAlignment="1">
      <alignment horizontal="right" vertical="center"/>
    </xf>
    <xf numFmtId="164" fontId="11" fillId="0" borderId="4" xfId="1" applyNumberFormat="1" applyFont="1" applyBorder="1" applyAlignment="1">
      <alignment vertical="center"/>
    </xf>
    <xf numFmtId="164" fontId="11" fillId="0" borderId="4" xfId="1" applyNumberFormat="1" applyFont="1" applyBorder="1" applyAlignment="1">
      <alignment horizontal="right" vertical="center"/>
    </xf>
    <xf numFmtId="164" fontId="8" fillId="0" borderId="4" xfId="1" applyNumberFormat="1" applyFont="1" applyBorder="1" applyAlignment="1">
      <alignment vertical="center"/>
    </xf>
    <xf numFmtId="164" fontId="8" fillId="0" borderId="4" xfId="1" applyNumberFormat="1" applyFont="1" applyBorder="1" applyAlignment="1">
      <alignment horizontal="right" vertical="center"/>
    </xf>
    <xf numFmtId="0" fontId="7" fillId="0" borderId="3" xfId="2" applyFont="1" applyBorder="1" applyAlignment="1">
      <alignment horizontal="center" vertical="center" wrapText="1"/>
    </xf>
    <xf numFmtId="0" fontId="7" fillId="0" borderId="4" xfId="2" applyFont="1" applyBorder="1" applyAlignment="1">
      <alignment horizontal="center" vertical="center"/>
    </xf>
    <xf numFmtId="0" fontId="12" fillId="0" borderId="4" xfId="2" applyFont="1" applyBorder="1"/>
    <xf numFmtId="0" fontId="10" fillId="0" borderId="4" xfId="2" applyFont="1" applyBorder="1" applyAlignment="1">
      <alignment horizontal="center" vertical="center"/>
    </xf>
    <xf numFmtId="0" fontId="3" fillId="0" borderId="4" xfId="2" applyFont="1" applyBorder="1"/>
    <xf numFmtId="164" fontId="1" fillId="0" borderId="4" xfId="2" applyNumberFormat="1" applyFont="1" applyBorder="1"/>
    <xf numFmtId="164" fontId="3" fillId="0" borderId="4" xfId="2" applyNumberFormat="1" applyFont="1" applyBorder="1"/>
    <xf numFmtId="164" fontId="3" fillId="0" borderId="0" xfId="2" applyNumberFormat="1" applyFont="1"/>
    <xf numFmtId="0" fontId="1" fillId="2" borderId="0" xfId="2" applyFont="1" applyFill="1"/>
    <xf numFmtId="0" fontId="4" fillId="2" borderId="0" xfId="2" applyFont="1" applyFill="1" applyAlignment="1">
      <alignment vertical="top"/>
    </xf>
    <xf numFmtId="0" fontId="2" fillId="2" borderId="0" xfId="2" applyFont="1" applyFill="1" applyAlignment="1">
      <alignment vertical="top"/>
    </xf>
    <xf numFmtId="0" fontId="14" fillId="2" borderId="0" xfId="2" applyFont="1" applyFill="1" applyAlignment="1">
      <alignment vertical="top" wrapText="1"/>
    </xf>
    <xf numFmtId="0" fontId="15" fillId="3" borderId="0" xfId="3" applyFill="1" applyAlignment="1">
      <alignment horizontal="center"/>
    </xf>
    <xf numFmtId="0" fontId="4" fillId="2" borderId="0" xfId="2" applyFont="1" applyFill="1" applyAlignment="1">
      <alignment vertical="top" wrapText="1"/>
    </xf>
    <xf numFmtId="0" fontId="4" fillId="2" borderId="0" xfId="2" applyFont="1" applyFill="1" applyAlignment="1">
      <alignment horizontal="left" vertical="top" wrapText="1"/>
    </xf>
    <xf numFmtId="0" fontId="13" fillId="0" borderId="0" xfId="2" applyFont="1" applyAlignment="1">
      <alignment horizontal="center"/>
    </xf>
    <xf numFmtId="0" fontId="6" fillId="4" borderId="5" xfId="2" applyFont="1" applyFill="1" applyBorder="1" applyAlignment="1">
      <alignment horizontal="center" vertical="center" wrapText="1"/>
    </xf>
    <xf numFmtId="0" fontId="6" fillId="4" borderId="0" xfId="2" applyFont="1" applyFill="1" applyAlignment="1">
      <alignment horizontal="center" vertical="center"/>
    </xf>
    <xf numFmtId="0" fontId="6" fillId="4" borderId="1" xfId="2" applyFont="1" applyFill="1" applyBorder="1" applyAlignment="1">
      <alignment horizontal="center" vertical="center"/>
    </xf>
    <xf numFmtId="0" fontId="6" fillId="4" borderId="2" xfId="2" applyFont="1" applyFill="1" applyBorder="1" applyAlignment="1">
      <alignment horizontal="center" vertical="center"/>
    </xf>
    <xf numFmtId="0" fontId="3" fillId="0" borderId="6" xfId="2" applyFont="1" applyBorder="1" applyAlignment="1">
      <alignment horizontal="left"/>
    </xf>
    <xf numFmtId="0" fontId="3" fillId="0" borderId="7" xfId="2" applyFont="1" applyBorder="1" applyAlignment="1">
      <alignment horizontal="left"/>
    </xf>
    <xf numFmtId="0" fontId="3" fillId="2" borderId="0" xfId="2" applyFont="1" applyFill="1" applyAlignment="1">
      <alignment horizontal="left" vertical="center"/>
    </xf>
    <xf numFmtId="0" fontId="4" fillId="2" borderId="0" xfId="2" applyFont="1" applyFill="1" applyAlignment="1">
      <alignment horizontal="left" wrapText="1"/>
    </xf>
    <xf numFmtId="0" fontId="14" fillId="2" borderId="0" xfId="3" applyFont="1" applyFill="1" applyAlignment="1">
      <alignment horizontal="left" vertical="top" wrapText="1"/>
    </xf>
    <xf numFmtId="0" fontId="9" fillId="4" borderId="5" xfId="2" applyFont="1" applyFill="1" applyBorder="1" applyAlignment="1">
      <alignment horizontal="center" vertical="center" wrapText="1"/>
    </xf>
    <xf numFmtId="0" fontId="9" fillId="4" borderId="0" xfId="2" applyFont="1" applyFill="1" applyAlignment="1">
      <alignment horizontal="center" vertical="center"/>
    </xf>
    <xf numFmtId="0" fontId="9" fillId="4" borderId="5" xfId="2" applyFont="1" applyFill="1" applyBorder="1" applyAlignment="1">
      <alignment horizontal="center" vertical="center"/>
    </xf>
  </cellXfs>
  <cellStyles count="4">
    <cellStyle name="Comma" xfId="1" builtinId="3"/>
    <cellStyle name="Hyperlink" xfId="3" builtinId="8"/>
    <cellStyle name="Normal" xfId="0" builtinId="0"/>
    <cellStyle name="Normal 2" xfId="2" xr:uid="{67AA737B-6F44-423C-8C31-76A951CA4B57}"/>
  </cellStyles>
  <dxfs count="10">
    <dxf>
      <font>
        <color theme="9"/>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9"/>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FC7500"/>
      <color rgb="FF4FC4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https://www.highradius.com/demo-request/" TargetMode="External"/><Relationship Id="rId2" Type="http://schemas.openxmlformats.org/officeDocument/2006/relationships/image" Target="../media/image1.PNG"/><Relationship Id="rId1" Type="http://schemas.openxmlformats.org/officeDocument/2006/relationships/hyperlink" Target="http://www.highradius.com" TargetMode="External"/></Relationships>
</file>

<file path=xl/drawings/_rels/drawing2.xml.rels><?xml version="1.0" encoding="UTF-8" standalone="yes"?>
<Relationships xmlns="http://schemas.openxmlformats.org/package/2006/relationships"><Relationship Id="rId3" Type="http://schemas.openxmlformats.org/officeDocument/2006/relationships/hyperlink" Target="https://www.highradius.com/demo-request/" TargetMode="External"/><Relationship Id="rId2" Type="http://schemas.openxmlformats.org/officeDocument/2006/relationships/image" Target="../media/image1.PNG"/><Relationship Id="rId1" Type="http://schemas.openxmlformats.org/officeDocument/2006/relationships/hyperlink" Target="http://www.highradius.com" TargetMode="External"/></Relationships>
</file>

<file path=xl/drawings/drawing1.xml><?xml version="1.0" encoding="utf-8"?>
<xdr:wsDr xmlns:xdr="http://schemas.openxmlformats.org/drawingml/2006/spreadsheetDrawing" xmlns:a="http://schemas.openxmlformats.org/drawingml/2006/main">
  <xdr:twoCellAnchor editAs="oneCell">
    <xdr:from>
      <xdr:col>7</xdr:col>
      <xdr:colOff>31750</xdr:colOff>
      <xdr:row>0</xdr:row>
      <xdr:rowOff>19050</xdr:rowOff>
    </xdr:from>
    <xdr:to>
      <xdr:col>9</xdr:col>
      <xdr:colOff>406400</xdr:colOff>
      <xdr:row>2</xdr:row>
      <xdr:rowOff>105100</xdr:rowOff>
    </xdr:to>
    <xdr:pic>
      <xdr:nvPicPr>
        <xdr:cNvPr id="3" name="Picture 2">
          <a:hlinkClick xmlns:r="http://schemas.openxmlformats.org/officeDocument/2006/relationships" r:id="rId1"/>
          <a:extLst>
            <a:ext uri="{FF2B5EF4-FFF2-40B4-BE49-F238E27FC236}">
              <a16:creationId xmlns:a16="http://schemas.microsoft.com/office/drawing/2014/main" id="{BAFD870A-BB6A-4B8A-929F-6D1FDD0D04B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829550" y="19050"/>
          <a:ext cx="1714500" cy="517850"/>
        </a:xfrm>
        <a:prstGeom prst="rect">
          <a:avLst/>
        </a:prstGeom>
      </xdr:spPr>
    </xdr:pic>
    <xdr:clientData/>
  </xdr:twoCellAnchor>
  <xdr:twoCellAnchor>
    <xdr:from>
      <xdr:col>8</xdr:col>
      <xdr:colOff>546100</xdr:colOff>
      <xdr:row>6</xdr:row>
      <xdr:rowOff>76200</xdr:rowOff>
    </xdr:from>
    <xdr:to>
      <xdr:col>11</xdr:col>
      <xdr:colOff>63500</xdr:colOff>
      <xdr:row>7</xdr:row>
      <xdr:rowOff>158750</xdr:rowOff>
    </xdr:to>
    <xdr:sp macro="" textlink="">
      <xdr:nvSpPr>
        <xdr:cNvPr id="4" name="Rectangle 3">
          <a:hlinkClick xmlns:r="http://schemas.openxmlformats.org/officeDocument/2006/relationships" r:id="rId3"/>
          <a:extLst>
            <a:ext uri="{FF2B5EF4-FFF2-40B4-BE49-F238E27FC236}">
              <a16:creationId xmlns:a16="http://schemas.microsoft.com/office/drawing/2014/main" id="{D8970921-4D26-0C77-5471-013938E486BF}"/>
            </a:ext>
          </a:extLst>
        </xdr:cNvPr>
        <xdr:cNvSpPr/>
      </xdr:nvSpPr>
      <xdr:spPr>
        <a:xfrm>
          <a:off x="9029700" y="1244600"/>
          <a:ext cx="1441450" cy="266700"/>
        </a:xfrm>
        <a:prstGeom prst="rect">
          <a:avLst/>
        </a:prstGeom>
        <a:solidFill>
          <a:schemeClr val="bg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000">
              <a:solidFill>
                <a:schemeClr val="tx1"/>
              </a:solidFill>
            </a:rPr>
            <a:t>TALK TO OUR</a:t>
          </a:r>
          <a:r>
            <a:rPr lang="en-US" sz="1000" baseline="0">
              <a:solidFill>
                <a:schemeClr val="tx1"/>
              </a:solidFill>
            </a:rPr>
            <a:t> EXPERTS</a:t>
          </a:r>
          <a:endParaRPr lang="en-US" sz="10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31750</xdr:colOff>
      <xdr:row>1</xdr:row>
      <xdr:rowOff>19050</xdr:rowOff>
    </xdr:from>
    <xdr:to>
      <xdr:col>9</xdr:col>
      <xdr:colOff>374650</xdr:colOff>
      <xdr:row>3</xdr:row>
      <xdr:rowOff>168600</xdr:rowOff>
    </xdr:to>
    <xdr:pic>
      <xdr:nvPicPr>
        <xdr:cNvPr id="2" name="Picture 1">
          <a:hlinkClick xmlns:r="http://schemas.openxmlformats.org/officeDocument/2006/relationships" r:id="rId1"/>
          <a:extLst>
            <a:ext uri="{FF2B5EF4-FFF2-40B4-BE49-F238E27FC236}">
              <a16:creationId xmlns:a16="http://schemas.microsoft.com/office/drawing/2014/main" id="{792E38B5-1D8E-40F6-A341-EAB87E20289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829550" y="19050"/>
          <a:ext cx="1714500" cy="517850"/>
        </a:xfrm>
        <a:prstGeom prst="rect">
          <a:avLst/>
        </a:prstGeom>
      </xdr:spPr>
    </xdr:pic>
    <xdr:clientData/>
  </xdr:twoCellAnchor>
  <xdr:twoCellAnchor>
    <xdr:from>
      <xdr:col>8</xdr:col>
      <xdr:colOff>565150</xdr:colOff>
      <xdr:row>7</xdr:row>
      <xdr:rowOff>25400</xdr:rowOff>
    </xdr:from>
    <xdr:to>
      <xdr:col>11</xdr:col>
      <xdr:colOff>82550</xdr:colOff>
      <xdr:row>8</xdr:row>
      <xdr:rowOff>107950</xdr:rowOff>
    </xdr:to>
    <xdr:sp macro="" textlink="">
      <xdr:nvSpPr>
        <xdr:cNvPr id="3" name="Rectangle 2">
          <a:hlinkClick xmlns:r="http://schemas.openxmlformats.org/officeDocument/2006/relationships" r:id="rId3"/>
          <a:extLst>
            <a:ext uri="{FF2B5EF4-FFF2-40B4-BE49-F238E27FC236}">
              <a16:creationId xmlns:a16="http://schemas.microsoft.com/office/drawing/2014/main" id="{0A332779-8912-4BF9-90FF-01873E8AF03E}"/>
            </a:ext>
          </a:extLst>
        </xdr:cNvPr>
        <xdr:cNvSpPr/>
      </xdr:nvSpPr>
      <xdr:spPr>
        <a:xfrm>
          <a:off x="9048750" y="1193800"/>
          <a:ext cx="1441450" cy="266700"/>
        </a:xfrm>
        <a:prstGeom prst="rect">
          <a:avLst/>
        </a:prstGeom>
        <a:solidFill>
          <a:schemeClr val="bg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000">
              <a:solidFill>
                <a:schemeClr val="tx1"/>
              </a:solidFill>
            </a:rPr>
            <a:t>TALK TO OUR</a:t>
          </a:r>
          <a:r>
            <a:rPr lang="en-US" sz="1000" baseline="0">
              <a:solidFill>
                <a:schemeClr val="tx1"/>
              </a:solidFill>
            </a:rPr>
            <a:t> EXPERTS</a:t>
          </a:r>
          <a:endParaRPr lang="en-US" sz="1000">
            <a:solidFill>
              <a:schemeClr val="tx1"/>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highradius.com/software/autonomous-accounting/"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s://www.highradius.com/software/autonomous-account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0E1AD7-1E05-401F-8DFD-08FB52AABA27}">
  <dimension ref="A1:M24"/>
  <sheetViews>
    <sheetView showGridLines="0" tabSelected="1" zoomScaleNormal="100" workbookViewId="0">
      <selection activeCell="E6" sqref="E6"/>
    </sheetView>
  </sheetViews>
  <sheetFormatPr defaultColWidth="9.81640625" defaultRowHeight="14.5" x14ac:dyDescent="0.35"/>
  <cols>
    <col min="1" max="1" width="13.36328125" style="2" customWidth="1"/>
    <col min="2" max="2" width="38" style="2" customWidth="1"/>
    <col min="3" max="3" width="12.36328125" style="2" customWidth="1"/>
    <col min="4" max="4" width="10.1796875" style="2" customWidth="1"/>
    <col min="5" max="5" width="13.36328125" style="2" customWidth="1"/>
    <col min="6" max="6" width="21.54296875" style="2" customWidth="1"/>
    <col min="7" max="7" width="2.81640625" style="2" customWidth="1"/>
    <col min="8" max="8" width="9.81640625" style="24"/>
    <col min="9" max="9" width="9.36328125" style="24" customWidth="1"/>
    <col min="10" max="10" width="7.26953125" style="24" customWidth="1"/>
    <col min="11" max="11" width="10.90625" style="24" customWidth="1"/>
    <col min="12" max="12" width="8.54296875" style="24" customWidth="1"/>
    <col min="13" max="13" width="9.81640625" style="24" customWidth="1"/>
    <col min="14" max="16384" width="9.81640625" style="2"/>
  </cols>
  <sheetData>
    <row r="1" spans="1:13" ht="19.5" x14ac:dyDescent="0.45">
      <c r="A1" s="30" t="s">
        <v>25</v>
      </c>
      <c r="B1" s="30"/>
      <c r="C1" s="30"/>
      <c r="D1" s="30"/>
      <c r="E1" s="30"/>
      <c r="F1" s="30"/>
      <c r="G1" s="30"/>
      <c r="H1" s="23"/>
      <c r="I1" s="23"/>
      <c r="J1" s="23"/>
      <c r="K1" s="23"/>
      <c r="L1" s="23"/>
      <c r="M1" s="23"/>
    </row>
    <row r="2" spans="1:13" x14ac:dyDescent="0.35">
      <c r="F2" s="27" t="s">
        <v>44</v>
      </c>
      <c r="H2" s="23"/>
      <c r="I2" s="23"/>
      <c r="J2" s="23"/>
      <c r="K2" s="38"/>
      <c r="L2" s="38"/>
      <c r="M2" s="38"/>
    </row>
    <row r="3" spans="1:13" x14ac:dyDescent="0.35">
      <c r="A3" s="35" t="s">
        <v>14</v>
      </c>
      <c r="B3" s="36"/>
      <c r="C3" s="20">
        <f>E21</f>
        <v>4619940</v>
      </c>
      <c r="H3" s="23"/>
      <c r="I3" s="23"/>
      <c r="J3" s="23"/>
      <c r="K3" s="38"/>
      <c r="L3" s="38"/>
      <c r="M3" s="38"/>
    </row>
    <row r="4" spans="1:13" x14ac:dyDescent="0.35">
      <c r="A4" s="35" t="s">
        <v>15</v>
      </c>
      <c r="B4" s="36"/>
      <c r="C4" s="20">
        <f>'Cash book'!E21</f>
        <v>5150840</v>
      </c>
      <c r="H4" s="39" t="s">
        <v>33</v>
      </c>
      <c r="I4" s="39"/>
      <c r="J4" s="39"/>
      <c r="K4" s="39"/>
      <c r="L4" s="39"/>
      <c r="M4" s="39"/>
    </row>
    <row r="5" spans="1:13" ht="14.5" customHeight="1" x14ac:dyDescent="0.35">
      <c r="A5" s="35" t="s">
        <v>16</v>
      </c>
      <c r="B5" s="36"/>
      <c r="C5" s="19" t="str">
        <f>IF(C4=C3,"CORRECT","MISMATCH")</f>
        <v>MISMATCH</v>
      </c>
      <c r="H5" s="39"/>
      <c r="I5" s="39"/>
      <c r="J5" s="39"/>
      <c r="K5" s="39"/>
      <c r="L5" s="39"/>
      <c r="M5" s="39"/>
    </row>
    <row r="6" spans="1:13" ht="14.5" customHeight="1" x14ac:dyDescent="0.35">
      <c r="A6" s="35" t="s">
        <v>18</v>
      </c>
      <c r="B6" s="36"/>
      <c r="C6" s="21">
        <f>C3-C4</f>
        <v>-530900</v>
      </c>
      <c r="H6" s="39"/>
      <c r="I6" s="39"/>
      <c r="J6" s="39"/>
      <c r="K6" s="39"/>
      <c r="L6" s="39"/>
      <c r="M6" s="39"/>
    </row>
    <row r="7" spans="1:13" x14ac:dyDescent="0.35">
      <c r="A7" s="1"/>
      <c r="C7" s="22"/>
      <c r="H7" s="26"/>
      <c r="I7" s="26"/>
      <c r="J7" s="26"/>
      <c r="K7" s="26"/>
      <c r="L7" s="26"/>
      <c r="M7" s="26"/>
    </row>
    <row r="8" spans="1:13" ht="19.5" customHeight="1" x14ac:dyDescent="0.35">
      <c r="A8" s="37" t="s">
        <v>27</v>
      </c>
      <c r="B8" s="37"/>
      <c r="C8" s="37"/>
    </row>
    <row r="9" spans="1:13" x14ac:dyDescent="0.35">
      <c r="H9" s="25" t="s">
        <v>28</v>
      </c>
    </row>
    <row r="10" spans="1:13" ht="18.5" customHeight="1" x14ac:dyDescent="0.35">
      <c r="A10" s="31" t="s">
        <v>23</v>
      </c>
      <c r="B10" s="32"/>
      <c r="C10" s="32"/>
      <c r="D10" s="32"/>
      <c r="E10" s="32"/>
      <c r="F10" s="32"/>
      <c r="H10" s="29" t="s">
        <v>49</v>
      </c>
      <c r="I10" s="29"/>
      <c r="J10" s="29"/>
      <c r="K10" s="29"/>
      <c r="L10" s="29"/>
      <c r="M10" s="29"/>
    </row>
    <row r="11" spans="1:13" ht="16" customHeight="1" x14ac:dyDescent="0.35">
      <c r="A11" s="33"/>
      <c r="B11" s="34"/>
      <c r="C11" s="34"/>
      <c r="D11" s="34"/>
      <c r="E11" s="34"/>
      <c r="F11" s="34"/>
      <c r="H11" s="29"/>
      <c r="I11" s="29"/>
      <c r="J11" s="29"/>
      <c r="K11" s="29"/>
      <c r="L11" s="29"/>
      <c r="M11" s="29"/>
    </row>
    <row r="12" spans="1:13" ht="31" customHeight="1" x14ac:dyDescent="0.35">
      <c r="A12" s="3" t="s">
        <v>0</v>
      </c>
      <c r="B12" s="3" t="s">
        <v>48</v>
      </c>
      <c r="C12" s="15" t="s">
        <v>17</v>
      </c>
      <c r="D12" s="15" t="s">
        <v>19</v>
      </c>
      <c r="E12" s="16" t="s">
        <v>1</v>
      </c>
      <c r="F12" s="16" t="s">
        <v>20</v>
      </c>
      <c r="H12" s="29"/>
      <c r="I12" s="29"/>
      <c r="J12" s="29"/>
      <c r="K12" s="29"/>
      <c r="L12" s="29"/>
      <c r="M12" s="29"/>
    </row>
    <row r="13" spans="1:13" ht="14.5" customHeight="1" x14ac:dyDescent="0.35">
      <c r="A13" s="4">
        <v>44573</v>
      </c>
      <c r="B13" s="5" t="s">
        <v>11</v>
      </c>
      <c r="C13" s="13"/>
      <c r="D13" s="13"/>
      <c r="E13" s="12">
        <v>5062790</v>
      </c>
      <c r="F13" s="17" t="str">
        <f>IF(AND(IF(ISERROR(VLOOKUP(B13,'Cash book'!$B$11:$E$21,1,FALSE)),"False","True"), IF(VLOOKUP(B13, 'Cash book'!$B$11:$E$21,4,FALSE)=E13, "True", "False")), "Records match", "Mismatch. Please check")</f>
        <v>Records match</v>
      </c>
      <c r="H13" s="29" t="s">
        <v>29</v>
      </c>
      <c r="I13" s="29"/>
      <c r="J13" s="29"/>
      <c r="K13" s="29"/>
      <c r="L13" s="29"/>
      <c r="M13" s="29"/>
    </row>
    <row r="14" spans="1:13" ht="14.5" customHeight="1" x14ac:dyDescent="0.35">
      <c r="A14" s="4">
        <v>44785</v>
      </c>
      <c r="B14" s="5" t="s">
        <v>47</v>
      </c>
      <c r="C14" s="14">
        <v>370000</v>
      </c>
      <c r="D14" s="13"/>
      <c r="E14" s="14">
        <f t="shared" ref="E14:E21" si="0">E13+D14-C14</f>
        <v>4692790</v>
      </c>
      <c r="F14" s="17" t="str">
        <f>IF(AND(IF(ISERROR(VLOOKUP(B14,'Cash book'!$B$11:$E$21,1,FALSE)),"False","True"),IFERROR(VLOOKUP(B14,'Cash book'!$B$11:$D$21,3,FALSE)=C14, "False"),IFERROR(VLOOKUP(B14,'Cash book'!$B$11:$D$21,2,FALSE)=D14,"False")),"Records match","Mismatch. Please check")</f>
        <v>Records match</v>
      </c>
      <c r="H14" s="29"/>
      <c r="I14" s="29"/>
      <c r="J14" s="29"/>
      <c r="K14" s="29"/>
      <c r="L14" s="29"/>
      <c r="M14" s="29"/>
    </row>
    <row r="15" spans="1:13" x14ac:dyDescent="0.35">
      <c r="A15" s="4">
        <v>44907</v>
      </c>
      <c r="B15" s="5" t="s">
        <v>2</v>
      </c>
      <c r="C15" s="13"/>
      <c r="D15" s="12">
        <v>450000</v>
      </c>
      <c r="E15" s="14">
        <f t="shared" si="0"/>
        <v>5142790</v>
      </c>
      <c r="F15" s="17" t="str">
        <f>IF(AND(IF(ISERROR(VLOOKUP(B15,'Cash book'!$B$11:$E$21,1,FALSE)),"False","True"),IFERROR(VLOOKUP(B15,'Cash book'!$B$11:$D$21,3,FALSE)=C15, "False"),IFERROR(VLOOKUP(B15,'Cash book'!$B$11:$D$21,2,FALSE)=D15,"False")),"Records match","Mismatch. Please check")</f>
        <v>Records match</v>
      </c>
      <c r="H15" s="29"/>
      <c r="I15" s="29"/>
      <c r="J15" s="29"/>
      <c r="K15" s="29"/>
      <c r="L15" s="29"/>
      <c r="M15" s="29"/>
    </row>
    <row r="16" spans="1:13" ht="14.5" customHeight="1" x14ac:dyDescent="0.35">
      <c r="A16" s="6" t="s">
        <v>34</v>
      </c>
      <c r="B16" s="5" t="s">
        <v>3</v>
      </c>
      <c r="C16" s="13"/>
      <c r="D16" s="14">
        <v>230000</v>
      </c>
      <c r="E16" s="14">
        <f t="shared" si="0"/>
        <v>5372790</v>
      </c>
      <c r="F16" s="17" t="str">
        <f>IF(AND(IF(ISERROR(VLOOKUP(B16,'Cash book'!$B$11:$E$21,1,FALSE)),"False","True"),IFERROR(VLOOKUP(B16,'Cash book'!$B$11:$D$21,3,FALSE)=C16, "False"),IFERROR(VLOOKUP(B16,'Cash book'!$B$11:$D$21,2,FALSE)=D16,"False")),"Records match","Mismatch. Please check")</f>
        <v>Records match</v>
      </c>
      <c r="H16" s="29" t="s">
        <v>30</v>
      </c>
      <c r="I16" s="29"/>
      <c r="J16" s="29"/>
      <c r="K16" s="29"/>
      <c r="L16" s="29"/>
      <c r="M16" s="29"/>
    </row>
    <row r="17" spans="1:13" ht="17" customHeight="1" x14ac:dyDescent="0.35">
      <c r="A17" s="6" t="s">
        <v>35</v>
      </c>
      <c r="B17" s="5" t="s">
        <v>4</v>
      </c>
      <c r="C17" s="14">
        <v>155000</v>
      </c>
      <c r="D17" s="13"/>
      <c r="E17" s="14">
        <f t="shared" si="0"/>
        <v>5217790</v>
      </c>
      <c r="F17" s="17" t="str">
        <f>IF(AND(IF(ISERROR(VLOOKUP(B17,'Cash book'!$B$11:$E$21,1,FALSE)),"False","True"),IFERROR(VLOOKUP(B17,'Cash book'!$B$11:$D$21,3,FALSE)=C17, "False"),IFERROR(VLOOKUP(B17,'Cash book'!$B$11:$D$21,2,FALSE)=D17,"False")),"Records match","Mismatch. Please check")</f>
        <v>Records match</v>
      </c>
      <c r="H17" s="29"/>
      <c r="I17" s="29"/>
      <c r="J17" s="29"/>
      <c r="K17" s="29"/>
      <c r="L17" s="29"/>
      <c r="M17" s="29"/>
    </row>
    <row r="18" spans="1:13" x14ac:dyDescent="0.35">
      <c r="A18" s="6" t="s">
        <v>36</v>
      </c>
      <c r="B18" s="5" t="s">
        <v>5</v>
      </c>
      <c r="C18" s="14">
        <v>86000</v>
      </c>
      <c r="D18" s="13"/>
      <c r="E18" s="14">
        <f t="shared" si="0"/>
        <v>5131790</v>
      </c>
      <c r="F18" s="17" t="str">
        <f>IF(AND(IF(ISERROR(VLOOKUP(B18,'Cash book'!$B$11:$E$21,1,FALSE)),"False","True"),IFERROR(VLOOKUP(B18,'Cash book'!$B$11:$D$21,3,FALSE)=C18, "False"),IFERROR(VLOOKUP(B18,'Cash book'!$B$11:$D$21,2,FALSE)=D18,"False")),"Records match","Mismatch. Please check")</f>
        <v>Records match</v>
      </c>
      <c r="H18" s="29"/>
      <c r="I18" s="29"/>
      <c r="J18" s="29"/>
      <c r="K18" s="29"/>
      <c r="L18" s="29"/>
      <c r="M18" s="29"/>
    </row>
    <row r="19" spans="1:13" ht="14.5" customHeight="1" x14ac:dyDescent="0.35">
      <c r="A19" s="6" t="s">
        <v>37</v>
      </c>
      <c r="B19" s="5" t="s">
        <v>46</v>
      </c>
      <c r="C19" s="14">
        <v>10950</v>
      </c>
      <c r="D19" s="13"/>
      <c r="E19" s="14">
        <f t="shared" si="0"/>
        <v>5120840</v>
      </c>
      <c r="F19" s="17" t="str">
        <f>IF(AND(IF(ISERROR(VLOOKUP(B19,'Cash book'!$B$11:$E$21,1,FALSE)),"False","True"),IFERROR(VLOOKUP(B19,'Cash book'!$B$11:$D$21,3,FALSE)=C19, "False"),IFERROR(VLOOKUP(B19,'Cash book'!$B$11:$D$21,2,FALSE)=D19,"False")),"Records match","Mismatch. Please check")</f>
        <v>Records match</v>
      </c>
      <c r="H19" s="29" t="s">
        <v>31</v>
      </c>
      <c r="I19" s="29"/>
      <c r="J19" s="29"/>
      <c r="K19" s="29"/>
      <c r="L19" s="29"/>
      <c r="M19" s="29"/>
    </row>
    <row r="20" spans="1:13" ht="14.5" customHeight="1" x14ac:dyDescent="0.35">
      <c r="A20" s="6" t="s">
        <v>38</v>
      </c>
      <c r="B20" s="5" t="s">
        <v>6</v>
      </c>
      <c r="C20" s="14">
        <v>500000</v>
      </c>
      <c r="D20" s="13"/>
      <c r="E20" s="14">
        <f t="shared" si="0"/>
        <v>4620840</v>
      </c>
      <c r="F20" s="17" t="str">
        <f>IF(AND(IF(ISERROR(VLOOKUP(B20,'Cash book'!$B$11:$E$21,1,FALSE)),"False","True"),IFERROR(VLOOKUP(B20,'Cash book'!$B$11:$D$21,3,FALSE)=C20, "False"),IFERROR(VLOOKUP(B20,'Cash book'!$B$11:$D$21,2,FALSE)=D20,"False")),"Records match","Mismatch. Please check")</f>
        <v>Mismatch. Please check</v>
      </c>
      <c r="H20" s="29"/>
      <c r="I20" s="29"/>
      <c r="J20" s="29"/>
      <c r="K20" s="29"/>
      <c r="L20" s="29"/>
      <c r="M20" s="29"/>
    </row>
    <row r="21" spans="1:13" ht="14.5" customHeight="1" x14ac:dyDescent="0.35">
      <c r="A21" s="6" t="s">
        <v>39</v>
      </c>
      <c r="B21" s="5" t="s">
        <v>7</v>
      </c>
      <c r="C21" s="14">
        <v>900</v>
      </c>
      <c r="D21" s="13"/>
      <c r="E21" s="14">
        <f t="shared" si="0"/>
        <v>4619940</v>
      </c>
      <c r="F21" s="17" t="str">
        <f>IF(AND(IF(ISERROR(VLOOKUP(B21,'Cash book'!$B$11:$E$21,1,FALSE)),"False","True"),IFERROR(VLOOKUP(B21,'Cash book'!$B$11:$D$21,3,FALSE)=C21, "False"),IFERROR(VLOOKUP(B21,'Cash book'!$B$11:$D$21,2,FALSE)=D21,"False")),"Records match","Mismatch. Please check")</f>
        <v>Mismatch. Please check</v>
      </c>
      <c r="H21" s="29" t="s">
        <v>32</v>
      </c>
      <c r="I21" s="29"/>
      <c r="J21" s="29"/>
      <c r="K21" s="29"/>
      <c r="L21" s="29"/>
      <c r="M21" s="29"/>
    </row>
    <row r="22" spans="1:13" ht="14.5" customHeight="1" x14ac:dyDescent="0.35">
      <c r="H22" s="29"/>
      <c r="I22" s="29"/>
      <c r="J22" s="29"/>
      <c r="K22" s="29"/>
      <c r="L22" s="29"/>
      <c r="M22" s="29"/>
    </row>
    <row r="23" spans="1:13" x14ac:dyDescent="0.35">
      <c r="H23" s="29"/>
      <c r="I23" s="29"/>
      <c r="J23" s="29"/>
      <c r="K23" s="29"/>
      <c r="L23" s="29"/>
      <c r="M23" s="29"/>
    </row>
    <row r="24" spans="1:13" x14ac:dyDescent="0.35">
      <c r="H24" s="28"/>
      <c r="I24" s="28"/>
      <c r="J24" s="28"/>
      <c r="K24" s="28"/>
      <c r="L24" s="28"/>
      <c r="M24" s="28"/>
    </row>
  </sheetData>
  <mergeCells count="14">
    <mergeCell ref="H19:M20"/>
    <mergeCell ref="H21:M23"/>
    <mergeCell ref="A1:G1"/>
    <mergeCell ref="A10:F11"/>
    <mergeCell ref="A3:B3"/>
    <mergeCell ref="A4:B4"/>
    <mergeCell ref="A5:B5"/>
    <mergeCell ref="A6:B6"/>
    <mergeCell ref="A8:C8"/>
    <mergeCell ref="K2:M3"/>
    <mergeCell ref="H4:M6"/>
    <mergeCell ref="H10:M12"/>
    <mergeCell ref="H13:M15"/>
    <mergeCell ref="H16:M18"/>
  </mergeCells>
  <conditionalFormatting sqref="C5:C7">
    <cfRule type="containsText" dxfId="9" priority="3" operator="containsText" text="CORRECT">
      <formula>NOT(ISERROR(SEARCH("CORRECT",C5)))</formula>
    </cfRule>
    <cfRule type="containsText" dxfId="8" priority="4" operator="containsText" text="MISMATCH">
      <formula>NOT(ISERROR(SEARCH("MISMATCH",C5)))</formula>
    </cfRule>
    <cfRule type="cellIs" dxfId="7" priority="5" operator="equal">
      <formula>"""MISMATCH"""</formula>
    </cfRule>
  </conditionalFormatting>
  <conditionalFormatting sqref="F13:F1048576">
    <cfRule type="containsText" dxfId="6" priority="1" operator="containsText" text="Mismatch. Please check">
      <formula>NOT(ISERROR(SEARCH("Mismatch. Please check",F13)))</formula>
    </cfRule>
    <cfRule type="containsText" dxfId="5" priority="2" operator="containsText" text="Records match">
      <formula>NOT(ISERROR(SEARCH("Records match",F13)))</formula>
    </cfRule>
  </conditionalFormatting>
  <hyperlinks>
    <hyperlink ref="H4:M6" r:id="rId1" display="Note: While Excel templates are easy to use, an accounting software that supports Bank Reconciliation is faster and much more easier to use. To know more about HighRadius Accounting software," xr:uid="{1F20E26D-7F91-4A75-BAE7-79D828D29F11}"/>
    <hyperlink ref="F2" location="'Cash book'!A1" display="Go to Cash Book" xr:uid="{4AD351D1-D29F-4060-B979-E9A66FFDDFDA}"/>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B0AC92-6F96-4F28-B9FA-3F9271F3DC7E}">
  <dimension ref="A2:M25"/>
  <sheetViews>
    <sheetView showGridLines="0" zoomScale="98" zoomScaleNormal="98" workbookViewId="0">
      <selection activeCell="B8" sqref="B8"/>
    </sheetView>
  </sheetViews>
  <sheetFormatPr defaultColWidth="9.81640625" defaultRowHeight="14.5" x14ac:dyDescent="0.35"/>
  <cols>
    <col min="1" max="1" width="13.36328125" style="2" customWidth="1"/>
    <col min="2" max="2" width="38" style="2" customWidth="1"/>
    <col min="3" max="3" width="11.36328125" style="2" customWidth="1"/>
    <col min="4" max="4" width="10.1796875" style="2" customWidth="1"/>
    <col min="5" max="5" width="11.7265625" style="2" customWidth="1"/>
    <col min="6" max="6" width="23.81640625" style="2" customWidth="1"/>
    <col min="7" max="7" width="3.90625" style="2" customWidth="1"/>
    <col min="8" max="8" width="9.81640625" style="24"/>
    <col min="9" max="9" width="9.36328125" style="24" customWidth="1"/>
    <col min="10" max="10" width="7.26953125" style="24" customWidth="1"/>
    <col min="11" max="11" width="10.90625" style="24" customWidth="1"/>
    <col min="12" max="12" width="8.54296875" style="24" customWidth="1"/>
    <col min="13" max="13" width="9.81640625" style="24" customWidth="1"/>
    <col min="14" max="16384" width="9.81640625" style="2"/>
  </cols>
  <sheetData>
    <row r="2" spans="1:13" x14ac:dyDescent="0.35">
      <c r="A2" s="35" t="s">
        <v>14</v>
      </c>
      <c r="B2" s="36"/>
      <c r="C2" s="20">
        <f>'Bank Statement'!E21</f>
        <v>4619940</v>
      </c>
      <c r="H2" s="23"/>
      <c r="I2" s="23"/>
      <c r="J2" s="23"/>
      <c r="K2" s="23"/>
      <c r="L2" s="23"/>
      <c r="M2" s="23"/>
    </row>
    <row r="3" spans="1:13" x14ac:dyDescent="0.35">
      <c r="A3" s="35" t="s">
        <v>15</v>
      </c>
      <c r="B3" s="36"/>
      <c r="C3" s="20">
        <f>E21</f>
        <v>5150840</v>
      </c>
      <c r="F3" s="27" t="s">
        <v>45</v>
      </c>
      <c r="H3" s="23"/>
      <c r="I3" s="23"/>
      <c r="J3" s="23"/>
      <c r="K3" s="38"/>
      <c r="L3" s="38"/>
      <c r="M3" s="38"/>
    </row>
    <row r="4" spans="1:13" x14ac:dyDescent="0.35">
      <c r="A4" s="35" t="s">
        <v>16</v>
      </c>
      <c r="B4" s="36"/>
      <c r="C4" s="19" t="str">
        <f>IF(C3=C2,"CORRECT","MISMATCH")</f>
        <v>MISMATCH</v>
      </c>
      <c r="H4" s="23"/>
      <c r="I4" s="23"/>
      <c r="J4" s="23"/>
      <c r="K4" s="38"/>
      <c r="L4" s="38"/>
      <c r="M4" s="38"/>
    </row>
    <row r="5" spans="1:13" ht="14.5" customHeight="1" x14ac:dyDescent="0.35">
      <c r="A5" s="35" t="s">
        <v>18</v>
      </c>
      <c r="B5" s="36"/>
      <c r="C5" s="21">
        <f>C2-C3</f>
        <v>-530900</v>
      </c>
      <c r="H5" s="39" t="s">
        <v>33</v>
      </c>
      <c r="I5" s="39"/>
      <c r="J5" s="39"/>
      <c r="K5" s="39"/>
      <c r="L5" s="39"/>
      <c r="M5" s="39"/>
    </row>
    <row r="6" spans="1:13" x14ac:dyDescent="0.35">
      <c r="H6" s="39"/>
      <c r="I6" s="39"/>
      <c r="J6" s="39"/>
      <c r="K6" s="39"/>
      <c r="L6" s="39"/>
      <c r="M6" s="39"/>
    </row>
    <row r="7" spans="1:13" x14ac:dyDescent="0.35">
      <c r="A7" s="37" t="s">
        <v>26</v>
      </c>
      <c r="B7" s="37"/>
      <c r="C7" s="37"/>
      <c r="H7" s="39"/>
      <c r="I7" s="39"/>
      <c r="J7" s="39"/>
      <c r="K7" s="39"/>
      <c r="L7" s="39"/>
      <c r="M7" s="39"/>
    </row>
    <row r="8" spans="1:13" x14ac:dyDescent="0.35">
      <c r="H8" s="26"/>
      <c r="I8" s="26"/>
      <c r="J8" s="26"/>
      <c r="K8" s="26"/>
      <c r="L8" s="26"/>
      <c r="M8" s="26"/>
    </row>
    <row r="9" spans="1:13" x14ac:dyDescent="0.35">
      <c r="A9" s="40" t="s">
        <v>24</v>
      </c>
      <c r="B9" s="41"/>
      <c r="C9" s="41"/>
      <c r="D9" s="41"/>
      <c r="E9" s="41"/>
      <c r="F9" s="41"/>
    </row>
    <row r="10" spans="1:13" x14ac:dyDescent="0.35">
      <c r="A10" s="42"/>
      <c r="B10" s="41"/>
      <c r="C10" s="41"/>
      <c r="D10" s="41"/>
      <c r="E10" s="41"/>
      <c r="F10" s="41"/>
      <c r="H10" s="25" t="s">
        <v>28</v>
      </c>
    </row>
    <row r="11" spans="1:13" ht="14.5" customHeight="1" x14ac:dyDescent="0.35">
      <c r="A11" s="7" t="s">
        <v>8</v>
      </c>
      <c r="B11" s="7" t="s">
        <v>48</v>
      </c>
      <c r="C11" s="7" t="s">
        <v>9</v>
      </c>
      <c r="D11" s="7" t="s">
        <v>10</v>
      </c>
      <c r="E11" s="18" t="s">
        <v>11</v>
      </c>
      <c r="F11" s="18" t="s">
        <v>22</v>
      </c>
      <c r="H11" s="29" t="s">
        <v>49</v>
      </c>
      <c r="I11" s="29"/>
      <c r="J11" s="29"/>
      <c r="K11" s="29"/>
      <c r="L11" s="29"/>
      <c r="M11" s="29"/>
    </row>
    <row r="12" spans="1:13" x14ac:dyDescent="0.35">
      <c r="A12" s="8">
        <v>44573</v>
      </c>
      <c r="B12" s="9" t="s">
        <v>11</v>
      </c>
      <c r="C12" s="11"/>
      <c r="D12" s="11"/>
      <c r="E12" s="12">
        <v>5062790</v>
      </c>
      <c r="F12" s="17" t="str">
        <f>IF(AND(IF(ISERROR(VLOOKUP(B12, 'Bank Statement'!$B$13:$B$157, 1,FALSE)), "False", "True"), IF(VLOOKUP(B12, 'Bank Statement'!$B$13:$E$157, 4,FALSE)=E12, "True", "False")), "Records match", "Mistmatch. Please check")</f>
        <v>Records match</v>
      </c>
      <c r="H12" s="29"/>
      <c r="I12" s="29"/>
      <c r="J12" s="29"/>
      <c r="K12" s="29"/>
      <c r="L12" s="29"/>
      <c r="M12" s="29"/>
    </row>
    <row r="13" spans="1:13" x14ac:dyDescent="0.35">
      <c r="A13" s="8">
        <v>44785</v>
      </c>
      <c r="B13" s="5" t="s">
        <v>47</v>
      </c>
      <c r="C13" s="11"/>
      <c r="D13" s="12">
        <v>370000</v>
      </c>
      <c r="E13" s="12">
        <f t="shared" ref="E13:E21" si="0">E12-D13+C13</f>
        <v>4692790</v>
      </c>
      <c r="F13" s="17" t="str">
        <f>IF(AND(IF(ISERROR(VLOOKUP(B13, 'Bank Statement'!$B$13:$B$157, 1,FALSE)), "False", "True"), IFERROR(VLOOKUP(B13,'Bank Statement'!B12:D21, 3, FALSE) = C13, "False"), IFERROR(VLOOKUP(B13,'Bank Statement'!B12:D21, 2, FALSE) = D13, "False")),"Records match", "Mismatch. Please check")</f>
        <v>Records match</v>
      </c>
      <c r="H13" s="29"/>
      <c r="I13" s="29"/>
      <c r="J13" s="29"/>
      <c r="K13" s="29"/>
      <c r="L13" s="29"/>
      <c r="M13" s="29"/>
    </row>
    <row r="14" spans="1:13" x14ac:dyDescent="0.35">
      <c r="A14" s="8">
        <v>44907</v>
      </c>
      <c r="B14" s="9" t="s">
        <v>2</v>
      </c>
      <c r="C14" s="12">
        <v>450000</v>
      </c>
      <c r="D14" s="11"/>
      <c r="E14" s="12">
        <f t="shared" si="0"/>
        <v>5142790</v>
      </c>
      <c r="F14" s="17" t="str">
        <f>IF(AND(IF(ISERROR(VLOOKUP(B14, 'Bank Statement'!$B$13:$B$157, 1,FALSE)), "False", "True"), IFERROR(VLOOKUP(B14,'Bank Statement'!B13:D22, 3, FALSE) = C14, "False"), IFERROR(VLOOKUP(B14,'Bank Statement'!B13:D22, 2, FALSE) = D14, "False")),"Records match", "Mismatch. Please check")</f>
        <v>Records match</v>
      </c>
      <c r="H14" s="29" t="s">
        <v>29</v>
      </c>
      <c r="I14" s="29"/>
      <c r="J14" s="29"/>
      <c r="K14" s="29"/>
      <c r="L14" s="29"/>
      <c r="M14" s="29"/>
    </row>
    <row r="15" spans="1:13" ht="14.5" customHeight="1" x14ac:dyDescent="0.35">
      <c r="A15" s="8">
        <v>44907</v>
      </c>
      <c r="B15" s="9" t="s">
        <v>3</v>
      </c>
      <c r="C15" s="12">
        <v>230000</v>
      </c>
      <c r="D15" s="11"/>
      <c r="E15" s="12">
        <f t="shared" si="0"/>
        <v>5372790</v>
      </c>
      <c r="F15" s="17" t="str">
        <f>IF(AND(IF(ISERROR(VLOOKUP(B15, 'Bank Statement'!$B$13:$B$157, 1,FALSE)), "False", "True"), IFERROR(VLOOKUP(B15,'Bank Statement'!B14:D23, 3, FALSE) = C15, "False"), IFERROR(VLOOKUP(B15,'Bank Statement'!B14:D23, 2, FALSE) = D15, "False")),"Records match", "Mismatch. Please check")</f>
        <v>Records match</v>
      </c>
      <c r="H15" s="29"/>
      <c r="I15" s="29"/>
      <c r="J15" s="29"/>
      <c r="K15" s="29"/>
      <c r="L15" s="29"/>
      <c r="M15" s="29"/>
    </row>
    <row r="16" spans="1:13" x14ac:dyDescent="0.35">
      <c r="A16" s="8">
        <v>44907</v>
      </c>
      <c r="B16" s="9" t="s">
        <v>4</v>
      </c>
      <c r="C16" s="11"/>
      <c r="D16" s="12">
        <v>155000</v>
      </c>
      <c r="E16" s="12">
        <f t="shared" si="0"/>
        <v>5217790</v>
      </c>
      <c r="F16" s="17" t="str">
        <f>IF(AND(IF(ISERROR(VLOOKUP(B16, 'Bank Statement'!$B$13:$B$157, 1,FALSE)), "False", "True"), IFERROR(VLOOKUP(B16,'Bank Statement'!B15:D24, 3, FALSE) = C16, "False"), IFERROR(VLOOKUP(B16,'Bank Statement'!B15:D24, 2, FALSE) = D16, "False")),"Records match", "Mismatch. Please check")</f>
        <v>Records match</v>
      </c>
      <c r="H16" s="29"/>
      <c r="I16" s="29"/>
      <c r="J16" s="29"/>
      <c r="K16" s="29"/>
      <c r="L16" s="29"/>
      <c r="M16" s="29"/>
    </row>
    <row r="17" spans="1:13" x14ac:dyDescent="0.35">
      <c r="A17" s="10" t="s">
        <v>42</v>
      </c>
      <c r="B17" s="9" t="s">
        <v>5</v>
      </c>
      <c r="C17" s="11"/>
      <c r="D17" s="12">
        <v>86000</v>
      </c>
      <c r="E17" s="12">
        <f t="shared" si="0"/>
        <v>5131790</v>
      </c>
      <c r="F17" s="17" t="str">
        <f>IF(AND(IF(ISERROR(VLOOKUP(B17, 'Bank Statement'!$B$13:$B$157, 1,FALSE)), "False", "True"), IFERROR(VLOOKUP(B17,'Bank Statement'!B16:D25, 3, FALSE) = C17, "False"), IFERROR(VLOOKUP(B17,'Bank Statement'!B16:D25, 2, FALSE) = D17, "False")),"Records match", "Mismatch. Please check")</f>
        <v>Records match</v>
      </c>
      <c r="H17" s="29" t="s">
        <v>30</v>
      </c>
      <c r="I17" s="29"/>
      <c r="J17" s="29"/>
      <c r="K17" s="29"/>
      <c r="L17" s="29"/>
      <c r="M17" s="29"/>
    </row>
    <row r="18" spans="1:13" ht="14.5" customHeight="1" x14ac:dyDescent="0.35">
      <c r="A18" s="10" t="s">
        <v>43</v>
      </c>
      <c r="B18" s="9" t="s">
        <v>21</v>
      </c>
      <c r="C18" s="11"/>
      <c r="D18" s="12">
        <v>220000</v>
      </c>
      <c r="E18" s="12">
        <f t="shared" si="0"/>
        <v>4911790</v>
      </c>
      <c r="F18" s="17" t="str">
        <f>IF(AND(IF(ISERROR(VLOOKUP(B18, 'Bank Statement'!$B$13:$B$157, 1,FALSE)), "False", "True"), IFERROR(VLOOKUP(B18,'Bank Statement'!B17:D26, 3, FALSE) = C18, "False"), IFERROR(VLOOKUP(B18,'Bank Statement'!B17:D26, 2, FALSE) = D18, "False")),"Records match", "Mismatch. Please check")</f>
        <v>Mismatch. Please check</v>
      </c>
      <c r="H18" s="29"/>
      <c r="I18" s="29"/>
      <c r="J18" s="29"/>
      <c r="K18" s="29"/>
      <c r="L18" s="29"/>
      <c r="M18" s="29"/>
    </row>
    <row r="19" spans="1:13" x14ac:dyDescent="0.35">
      <c r="A19" s="10" t="s">
        <v>40</v>
      </c>
      <c r="B19" s="9" t="s">
        <v>46</v>
      </c>
      <c r="C19" s="11"/>
      <c r="D19" s="12">
        <v>10950</v>
      </c>
      <c r="E19" s="12">
        <f t="shared" si="0"/>
        <v>4900840</v>
      </c>
      <c r="F19" s="17" t="str">
        <f>IF(AND(IF(ISERROR(VLOOKUP(B19, 'Bank Statement'!$B$13:$B$157, 1,FALSE)), "False", "True"), IFERROR(VLOOKUP(B19,'Bank Statement'!B18:D27, 3, FALSE) = C19, "False"), IFERROR(VLOOKUP(B19,'Bank Statement'!B18:D27, 2, FALSE) = D19, "False")),"Records match", "Mismatch. Please check")</f>
        <v>Records match</v>
      </c>
      <c r="H19" s="29"/>
      <c r="I19" s="29"/>
      <c r="J19" s="29"/>
      <c r="K19" s="29"/>
      <c r="L19" s="29"/>
      <c r="M19" s="29"/>
    </row>
    <row r="20" spans="1:13" x14ac:dyDescent="0.35">
      <c r="A20" s="10" t="s">
        <v>41</v>
      </c>
      <c r="B20" s="9" t="s">
        <v>12</v>
      </c>
      <c r="C20" s="11"/>
      <c r="D20" s="12">
        <v>450000</v>
      </c>
      <c r="E20" s="12">
        <f t="shared" si="0"/>
        <v>4450840</v>
      </c>
      <c r="F20" s="17" t="str">
        <f>IF(AND(IF(ISERROR(VLOOKUP(B20, 'Bank Statement'!$B$13:$B$157, 1,FALSE)), "False", "True"), IFERROR(VLOOKUP(B20,'Bank Statement'!B19:D28, 3, FALSE) = C20, "False"), IFERROR(VLOOKUP(B20,'Bank Statement'!B19:D28, 2, FALSE) = D20, "False")),"Records match", "Mismatch. Please check")</f>
        <v>Mismatch. Please check</v>
      </c>
      <c r="H20" s="29" t="s">
        <v>31</v>
      </c>
      <c r="I20" s="29"/>
      <c r="J20" s="29"/>
      <c r="K20" s="29"/>
      <c r="L20" s="29"/>
      <c r="M20" s="29"/>
    </row>
    <row r="21" spans="1:13" ht="14.5" customHeight="1" x14ac:dyDescent="0.35">
      <c r="A21" s="10" t="s">
        <v>41</v>
      </c>
      <c r="B21" s="9" t="s">
        <v>13</v>
      </c>
      <c r="C21" s="12">
        <v>700000</v>
      </c>
      <c r="D21" s="11"/>
      <c r="E21" s="12">
        <f t="shared" si="0"/>
        <v>5150840</v>
      </c>
      <c r="F21" s="17" t="str">
        <f>IF(AND(IF(ISERROR(VLOOKUP(B21, 'Bank Statement'!$B$13:$B$157, 1,FALSE)), "False", "True"), IFERROR(VLOOKUP(B21,'Bank Statement'!B20:D29, 3, FALSE) = C21, "False"), IFERROR(VLOOKUP(B21,'Bank Statement'!B20:D29, 2, FALSE) = D21, "False")),"Records match", "Mismatch. Please check")</f>
        <v>Mismatch. Please check</v>
      </c>
      <c r="H21" s="29"/>
      <c r="I21" s="29"/>
      <c r="J21" s="29"/>
      <c r="K21" s="29"/>
      <c r="L21" s="29"/>
      <c r="M21" s="29"/>
    </row>
    <row r="22" spans="1:13" x14ac:dyDescent="0.35">
      <c r="H22" s="29" t="s">
        <v>32</v>
      </c>
      <c r="I22" s="29"/>
      <c r="J22" s="29"/>
      <c r="K22" s="29"/>
      <c r="L22" s="29"/>
      <c r="M22" s="29"/>
    </row>
    <row r="23" spans="1:13" ht="14.5" customHeight="1" x14ac:dyDescent="0.35">
      <c r="H23" s="29"/>
      <c r="I23" s="29"/>
      <c r="J23" s="29"/>
      <c r="K23" s="29"/>
      <c r="L23" s="29"/>
      <c r="M23" s="29"/>
    </row>
    <row r="24" spans="1:13" x14ac:dyDescent="0.35">
      <c r="H24" s="29"/>
      <c r="I24" s="29"/>
      <c r="J24" s="29"/>
      <c r="K24" s="29"/>
      <c r="L24" s="29"/>
      <c r="M24" s="29"/>
    </row>
    <row r="25" spans="1:13" x14ac:dyDescent="0.35">
      <c r="H25" s="28"/>
      <c r="I25" s="28"/>
      <c r="J25" s="28"/>
      <c r="K25" s="28"/>
      <c r="L25" s="28"/>
      <c r="M25" s="28"/>
    </row>
  </sheetData>
  <mergeCells count="13">
    <mergeCell ref="H20:M21"/>
    <mergeCell ref="H22:M24"/>
    <mergeCell ref="A9:F10"/>
    <mergeCell ref="A2:B2"/>
    <mergeCell ref="A3:B3"/>
    <mergeCell ref="A4:B4"/>
    <mergeCell ref="A5:B5"/>
    <mergeCell ref="A7:C7"/>
    <mergeCell ref="K3:M4"/>
    <mergeCell ref="H5:M7"/>
    <mergeCell ref="H11:M13"/>
    <mergeCell ref="H14:M16"/>
    <mergeCell ref="H17:M19"/>
  </mergeCells>
  <conditionalFormatting sqref="C4:C5">
    <cfRule type="containsText" dxfId="4" priority="3" operator="containsText" text="CORRECT">
      <formula>NOT(ISERROR(SEARCH("CORRECT",C4)))</formula>
    </cfRule>
    <cfRule type="containsText" dxfId="3" priority="4" operator="containsText" text="MISMATCH">
      <formula>NOT(ISERROR(SEARCH("MISMATCH",C4)))</formula>
    </cfRule>
    <cfRule type="cellIs" dxfId="2" priority="5" operator="equal">
      <formula>"""MISMATCH"""</formula>
    </cfRule>
  </conditionalFormatting>
  <conditionalFormatting sqref="F12:F1048576">
    <cfRule type="cellIs" dxfId="1" priority="1" operator="equal">
      <formula>"Mismatch. Please check"</formula>
    </cfRule>
    <cfRule type="containsText" dxfId="0" priority="2" operator="containsText" text="Records match">
      <formula>NOT(ISERROR(SEARCH("Records match",F12)))</formula>
    </cfRule>
  </conditionalFormatting>
  <hyperlinks>
    <hyperlink ref="F3" location="'Bank Statement'!A1" display="Go to Bank Statement" xr:uid="{37EB0D25-B5B1-4096-998D-951C5752B0E6}"/>
    <hyperlink ref="H5:M7" r:id="rId1" display="Note: While Excel templates are easy to use, an accounting software that supports Bank Reconciliation is faster and much more easier to use. To know more about HighRadius Accounting software," xr:uid="{6E1088D6-3886-4840-BA7B-6699DE2EF5E3}"/>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Bank Statement</vt:lpstr>
      <vt:lpstr>Cash book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Gitanjali Maria</dc:creator>
  <cp:lastModifiedBy>Gitanjali Maria</cp:lastModifiedBy>
  <dcterms:created xsi:type="dcterms:W3CDTF">2022-11-08T07:49:32Z</dcterms:created>
  <dcterms:modified xsi:type="dcterms:W3CDTF">2022-12-14T04:41:53Z</dcterms:modified>
</cp:coreProperties>
</file>